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<sst xmlns="http://schemas.openxmlformats.org/spreadsheetml/2006/main" count="437" uniqueCount="216">
  <si>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</si>
  <si>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</si>
  <si>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</si>
  <si>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</si>
  <si>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</si>
  <si>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</si>
  <si>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</si>
  <si>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</si>
  <si>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</si>
  <si>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</si>
  <si>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</si>
  <si>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</si>
  <si>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</si>
  <si>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</si>
  <si>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</si>
  <si>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</si>
  <si>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</si>
  <si>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</si>
  <si>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</si>
  <si>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</si>
  <si>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</si>
  <si>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</si>
  <si>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</si>
  <si>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</si>
  <si>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</si>
  <si>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</si>
  <si>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</si>
  <si>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</si>
  <si>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</si>
  <si>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</si>
  <si>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</si>
  <si>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</si>
  <si>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</si>
  <si>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</si>
  <si>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</si>
  <si>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</si>
  <si>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</si>
  <si>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</si>
  <si>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</si>
  <si>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</si>
  <si>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</si>
  <si>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</si>
  <si>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</si>
  <si>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</si>
  <si>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</si>
  <si>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</si>
  <si>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</si>
  <si>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</si>
  <si>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</si>
  <si>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</si>
  <si>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</si>
  <si>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</si>
  <si>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</si>
  <si>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</si>
  <si>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</si>
  <si>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</si>
  <si>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</si>
  <si>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</si>
  <si>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</si>
  <si>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</si>
  <si>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</si>
  <si>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</si>
  <si>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</si>
  <si>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</si>
  <si>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</si>
  <si>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</si>
  <si>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</si>
  <si>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</si>
  <si>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</si>
  <si>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</si>
  <si>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</si>
  <si>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</si>
  <si>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</si>
  <si>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</si>
  <si>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</si>
  <si>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</si>
  <si>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</si>
  <si>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</si>
  <si>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</si>
  <si>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</si>
  <si>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</si>
  <si>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</si>
  <si>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</si>
  <si>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</si>
  <si>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</si>
  <si>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</si>
  <si>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</si>
  <si>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</si>
  <si>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</si>
  <si>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</si>
  <si>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</si>
  <si>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</si>
  <si>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</si>
  <si>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</si>
  <si>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</si>
  <si>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</si>
  <si>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</si>
  <si>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</si>
  <si>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</si>
  <si>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</si>
  <si>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</si>
  <si>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</si>
  <si>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</si>
  <si>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</si>
  <si>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</si>
  <si>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</si>
  <si>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</si>
  <si>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</si>
  <si>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</si>
  <si>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</si>
  <si>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</si>
  <si>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</si>
  <si>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</si>
  <si>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</si>
  <si>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</si>
  <si>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</si>
  <si>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</si>
  <si>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</si>
  <si>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</si>
  <si>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</si>
  <si>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</si>
  <si>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</si>
  <si>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</si>
  <si>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</si>
  <si>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</si>
  <si>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</si>
  <si>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</si>
  <si>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</si>
  <si>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</si>
  <si>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</si>
  <si>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</si>
  <si>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</si>
  <si>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</si>
  <si>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</si>
  <si>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</si>
  <si>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</si>
  <si>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</si>
  <si>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</si>
  <si>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</si>
  <si>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</si>
  <si>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</si>
  <si>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</si>
  <si>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</si>
  <si>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</si>
  <si>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</si>
  <si>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</si>
  <si>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</si>
  <si>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</si>
  <si>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</si>
  <si>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</si>
  <si>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</si>
  <si>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</si>
  <si>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</si>
  <si>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</si>
  <si>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</si>
  <si>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</si>
  <si>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</si>
  <si>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</si>
  <si>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</si>
  <si>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</si>
  <si>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</si>
  <si>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</si>
  <si>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</si>
  <si>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</si>
  <si>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</si>
  <si>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</si>
  <si>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</si>
  <si>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</si>
  <si>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</si>
  <si>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</si>
  <si>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</si>
  <si>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</si>
  <si>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</si>
  <si>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</si>
  <si>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</si>
  <si>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</si>
  <si>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</si>
  <si>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</si>
  <si>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</si>
  <si>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</si>
  <si>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</si>
  <si>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</si>
  <si>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</si>
  <si>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</si>
  <si>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</si>
  <si>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</si>
  <si>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</si>
  <si>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</si>
  <si>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</si>
  <si>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</si>
  <si>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</si>
  <si>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</si>
  <si>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пролон-</t>
  </si>
  <si>
    <t>гации</t>
  </si>
  <si>
    <t>обязатель</t>
  </si>
  <si>
    <t>ств</t>
  </si>
  <si>
    <t>09.12.11 №02-т-09/3-14</t>
  </si>
  <si>
    <t>28.12.10 №6</t>
  </si>
  <si>
    <t>Расср.центр.кредит</t>
  </si>
  <si>
    <t>Погашено на 01.__.2012г.</t>
  </si>
  <si>
    <t>Остаток долга на 01.__.2012г.</t>
  </si>
  <si>
    <t>Тел 51-5-88</t>
  </si>
  <si>
    <t>Тел.51-5-88</t>
  </si>
  <si>
    <t>21.12.12 №02-т-13/5-14</t>
  </si>
  <si>
    <t>покр.деффицита</t>
  </si>
  <si>
    <t xml:space="preserve">        Остаток долга на 1 января 2013 года</t>
  </si>
  <si>
    <t>1.Верхний предел муниципального долга на 01.01.2014</t>
  </si>
  <si>
    <t>Начислено на 01.__.2013г.</t>
  </si>
  <si>
    <t>Погашено на 01.__.2013г.</t>
  </si>
  <si>
    <t xml:space="preserve">  Остаток долга на 01.__.2013г.</t>
  </si>
  <si>
    <t>на 01.10.2013г.</t>
  </si>
  <si>
    <t>за период с 01.01.2013  по   31.09.2013</t>
  </si>
  <si>
    <t xml:space="preserve"> Погашено на "01"10.2013г.</t>
  </si>
  <si>
    <t xml:space="preserve">   Остаток долга на "01" 10.2013г.</t>
  </si>
  <si>
    <t>11.09.13 №02-м-16/6-14</t>
  </si>
  <si>
    <t>Осущ.меропр.     связ.с ликвид стих.бедствий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</si>
</sst>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0" fontId="14" fillId="0" borderId="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210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207</v>
      </c>
      <c r="M7" s="24"/>
      <c r="N7" s="25"/>
      <c r="O7" s="22"/>
      <c r="P7" s="22" t="s">
        <v>208</v>
      </c>
      <c r="Q7" s="24"/>
      <c r="R7" s="24"/>
      <c r="S7" s="26"/>
      <c r="T7" s="23" t="s">
        <v>209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194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195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192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193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201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210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8" t="s">
        <v>88</v>
      </c>
      <c r="C7" s="127" t="s">
        <v>89</v>
      </c>
      <c r="D7" s="129" t="s">
        <v>90</v>
      </c>
      <c r="E7" s="74" t="s">
        <v>82</v>
      </c>
      <c r="F7" s="128" t="s">
        <v>91</v>
      </c>
      <c r="G7" s="127" t="s">
        <v>92</v>
      </c>
      <c r="H7" s="129" t="s">
        <v>93</v>
      </c>
      <c r="I7" s="74" t="s">
        <v>94</v>
      </c>
      <c r="J7" s="130" t="s">
        <v>95</v>
      </c>
      <c r="K7" s="76" t="s">
        <v>2</v>
      </c>
      <c r="L7" s="130" t="s">
        <v>96</v>
      </c>
      <c r="M7" s="78" t="s">
        <v>97</v>
      </c>
      <c r="N7" s="74" t="s">
        <v>3</v>
      </c>
      <c r="O7" s="128" t="s">
        <v>98</v>
      </c>
      <c r="P7" s="127" t="s">
        <v>99</v>
      </c>
      <c r="Q7" s="127" t="s">
        <v>100</v>
      </c>
      <c r="R7" s="127" t="s">
        <v>101</v>
      </c>
      <c r="S7" s="127" t="s">
        <v>102</v>
      </c>
      <c r="T7" s="127" t="s">
        <v>103</v>
      </c>
      <c r="U7" s="127" t="s">
        <v>104</v>
      </c>
      <c r="V7" s="127"/>
      <c r="W7" s="127" t="s">
        <v>105</v>
      </c>
      <c r="X7" s="127" t="s">
        <v>106</v>
      </c>
    </row>
    <row r="8" spans="1:24" ht="111" customHeight="1">
      <c r="A8" s="73" t="s">
        <v>16</v>
      </c>
      <c r="B8" s="128"/>
      <c r="C8" s="127"/>
      <c r="D8" s="129"/>
      <c r="E8" s="73" t="s">
        <v>107</v>
      </c>
      <c r="F8" s="128"/>
      <c r="G8" s="127"/>
      <c r="H8" s="129"/>
      <c r="I8" s="73" t="s">
        <v>41</v>
      </c>
      <c r="J8" s="130"/>
      <c r="K8" s="77" t="s">
        <v>108</v>
      </c>
      <c r="L8" s="130"/>
      <c r="M8" s="79" t="s">
        <v>109</v>
      </c>
      <c r="N8" s="73" t="s">
        <v>110</v>
      </c>
      <c r="O8" s="128"/>
      <c r="P8" s="127"/>
      <c r="Q8" s="127"/>
      <c r="R8" s="127"/>
      <c r="S8" s="127"/>
      <c r="T8" s="127"/>
      <c r="U8" s="70" t="s">
        <v>111</v>
      </c>
      <c r="V8" s="70" t="s">
        <v>112</v>
      </c>
      <c r="W8" s="127"/>
      <c r="X8" s="127"/>
    </row>
    <row r="9" spans="1:40" ht="41.25" customHeight="1" hidden="1" thickBot="1">
      <c r="A9" s="73"/>
      <c r="B9" s="127"/>
      <c r="C9" s="127"/>
      <c r="D9" s="127"/>
      <c r="E9" s="75"/>
      <c r="F9" s="127"/>
      <c r="G9" s="127"/>
      <c r="H9" s="127"/>
      <c r="I9" s="73" t="s">
        <v>113</v>
      </c>
      <c r="J9" s="127"/>
      <c r="K9" s="75"/>
      <c r="L9" s="127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165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202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R7:R8"/>
    <mergeCell ref="X7:X8"/>
    <mergeCell ref="S7:S8"/>
    <mergeCell ref="T7:T8"/>
    <mergeCell ref="U7:V7"/>
    <mergeCell ref="W7:W8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workbookViewId="0" topLeftCell="F1">
      <selection activeCell="I25" sqref="I25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0.1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210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205</v>
      </c>
      <c r="K8" s="45"/>
      <c r="L8" s="45"/>
      <c r="M8" s="45"/>
      <c r="N8" s="42"/>
      <c r="O8" s="40" t="s">
        <v>4</v>
      </c>
      <c r="P8" s="46" t="s">
        <v>190</v>
      </c>
      <c r="Q8" s="47"/>
      <c r="R8" s="47"/>
      <c r="S8" s="125" t="s">
        <v>212</v>
      </c>
      <c r="T8" s="44"/>
      <c r="U8" s="109"/>
      <c r="V8" s="107"/>
      <c r="W8" s="107"/>
      <c r="X8" s="113" t="s">
        <v>213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197</v>
      </c>
      <c r="C16" s="16" t="s">
        <v>72</v>
      </c>
      <c r="D16" s="17" t="s">
        <v>198</v>
      </c>
      <c r="E16" s="16">
        <v>4479579</v>
      </c>
      <c r="F16" s="28">
        <v>2</v>
      </c>
      <c r="G16" s="122">
        <v>41639</v>
      </c>
      <c r="H16" s="28">
        <v>1493193</v>
      </c>
      <c r="I16" s="16"/>
      <c r="J16" s="28">
        <v>1493193</v>
      </c>
      <c r="K16" s="16">
        <v>0</v>
      </c>
      <c r="L16" s="16">
        <v>0</v>
      </c>
      <c r="M16" s="16"/>
      <c r="N16" s="16">
        <f>SUM(J16:M16)-K16</f>
        <v>1493193</v>
      </c>
      <c r="O16" s="16"/>
      <c r="P16" s="16"/>
      <c r="Q16" s="16"/>
      <c r="R16" s="16"/>
      <c r="S16" s="16">
        <v>0</v>
      </c>
      <c r="T16" s="16">
        <v>0</v>
      </c>
      <c r="U16" s="16">
        <v>0</v>
      </c>
      <c r="V16" s="16">
        <v>0</v>
      </c>
      <c r="W16" s="16">
        <f>SUM(S16:V16)-T16</f>
        <v>0</v>
      </c>
      <c r="X16" s="16">
        <f>+J16-S16</f>
        <v>1493193</v>
      </c>
      <c r="Y16" s="16">
        <v>0</v>
      </c>
      <c r="Z16" s="123">
        <v>0</v>
      </c>
      <c r="AA16" s="123">
        <v>0</v>
      </c>
      <c r="AB16" s="16">
        <f>SUM(X16:AA16)-Y16</f>
        <v>1493193</v>
      </c>
      <c r="AC16" s="57"/>
    </row>
    <row r="17" spans="1:29" ht="12.75">
      <c r="A17" s="16">
        <v>2</v>
      </c>
      <c r="B17" s="16" t="s">
        <v>196</v>
      </c>
      <c r="C17" s="16" t="s">
        <v>72</v>
      </c>
      <c r="D17" s="17" t="s">
        <v>204</v>
      </c>
      <c r="E17" s="16">
        <v>14000000</v>
      </c>
      <c r="F17" s="28">
        <v>2</v>
      </c>
      <c r="G17" s="122">
        <v>41639</v>
      </c>
      <c r="H17" s="16">
        <v>6400000</v>
      </c>
      <c r="I17" s="123">
        <f>22789.78+20330.03+21518.37+19918.66+19580.19+17952.23+17545.94</f>
        <v>139635.19999999998</v>
      </c>
      <c r="J17" s="16">
        <v>13010000</v>
      </c>
      <c r="K17" s="16">
        <v>0</v>
      </c>
      <c r="L17" s="16">
        <v>0</v>
      </c>
      <c r="M17" s="16">
        <v>0</v>
      </c>
      <c r="N17" s="16">
        <f>SUM(J17:M17)-K17</f>
        <v>13010000</v>
      </c>
      <c r="O17" s="16"/>
      <c r="P17" s="16"/>
      <c r="Q17" s="16"/>
      <c r="R17" s="16"/>
      <c r="S17" s="16">
        <f>1000000+600000+600000+600000+600000+600000+600000</f>
        <v>4600000</v>
      </c>
      <c r="T17" s="16">
        <v>0</v>
      </c>
      <c r="U17" s="123">
        <f>22789.78+20330.03+21518.37+19918.66+19580.19+17952.23+17545.94+16291.49</f>
        <v>155926.68999999997</v>
      </c>
      <c r="V17" s="16">
        <v>0</v>
      </c>
      <c r="W17" s="16">
        <f>SUM(S17:V17)</f>
        <v>4755926.69</v>
      </c>
      <c r="X17" s="16">
        <f>+J17-S17</f>
        <v>8410000</v>
      </c>
      <c r="Y17" s="16">
        <v>14799.14</v>
      </c>
      <c r="Z17" s="16"/>
      <c r="AA17" s="16">
        <v>0</v>
      </c>
      <c r="AB17" s="16">
        <f>SUM(X17:AA17)</f>
        <v>8424799.14</v>
      </c>
      <c r="AC17" s="57"/>
    </row>
    <row r="18" spans="1:29" ht="12.75">
      <c r="A18" s="16">
        <v>3</v>
      </c>
      <c r="B18" s="16" t="s">
        <v>203</v>
      </c>
      <c r="C18" s="16" t="s">
        <v>72</v>
      </c>
      <c r="D18" s="17" t="s">
        <v>204</v>
      </c>
      <c r="E18" s="16">
        <v>3696000</v>
      </c>
      <c r="F18" s="28">
        <v>2</v>
      </c>
      <c r="G18" s="122">
        <v>41639</v>
      </c>
      <c r="H18" s="16">
        <v>450000</v>
      </c>
      <c r="I18" s="123">
        <f>6474.33+5847.78+6474.33+6228.75+6352.84+6064.88+6183.32</f>
        <v>43626.23</v>
      </c>
      <c r="J18" s="16">
        <v>3696000</v>
      </c>
      <c r="K18" s="16">
        <v>0</v>
      </c>
      <c r="L18" s="16">
        <v>0</v>
      </c>
      <c r="M18" s="16">
        <v>0</v>
      </c>
      <c r="N18" s="16">
        <f>SUM(J18:M18)-K18</f>
        <v>3696000</v>
      </c>
      <c r="O18" s="16"/>
      <c r="P18" s="16"/>
      <c r="Q18" s="16"/>
      <c r="R18" s="16"/>
      <c r="S18" s="16">
        <f>50000+50000+50000+50000+50000+50000</f>
        <v>300000</v>
      </c>
      <c r="T18" s="16">
        <v>0</v>
      </c>
      <c r="U18" s="123">
        <f>6474.33+5847.78+6474.33+6228.75+6352.84+6064.88+6183.32+6078.78</f>
        <v>49705.01</v>
      </c>
      <c r="V18" s="16">
        <v>0</v>
      </c>
      <c r="W18" s="16">
        <f>SUM(S18:V18)</f>
        <v>349705.01</v>
      </c>
      <c r="X18" s="16">
        <f>+J18-S18</f>
        <v>3396000</v>
      </c>
      <c r="Y18" s="16">
        <v>5802.12</v>
      </c>
      <c r="Z18" s="16"/>
      <c r="AA18" s="16">
        <v>0</v>
      </c>
      <c r="AB18" s="16">
        <f>SUM(X18:AA18)</f>
        <v>3401802.12</v>
      </c>
      <c r="AC18" s="57"/>
    </row>
    <row r="19" spans="1:29" ht="36" customHeight="1">
      <c r="A19" s="16">
        <v>4</v>
      </c>
      <c r="B19" s="16" t="s">
        <v>214</v>
      </c>
      <c r="C19" s="16" t="s">
        <v>72</v>
      </c>
      <c r="D19" s="126" t="s">
        <v>215</v>
      </c>
      <c r="E19" s="16">
        <v>3813000</v>
      </c>
      <c r="F19" s="28">
        <v>2</v>
      </c>
      <c r="G19" s="122">
        <v>41639</v>
      </c>
      <c r="H19" s="16">
        <v>0</v>
      </c>
      <c r="I19" s="123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/>
      <c r="P19" s="16"/>
      <c r="Q19" s="16"/>
      <c r="R19" s="16"/>
      <c r="S19" s="16">
        <v>0</v>
      </c>
      <c r="T19" s="16">
        <v>0</v>
      </c>
      <c r="U19" s="123">
        <v>0</v>
      </c>
      <c r="V19" s="16">
        <v>0</v>
      </c>
      <c r="W19" s="16">
        <v>0</v>
      </c>
      <c r="X19" s="16">
        <v>3813000</v>
      </c>
      <c r="Y19" s="16">
        <v>0</v>
      </c>
      <c r="Z19" s="16">
        <v>0</v>
      </c>
      <c r="AA19" s="16">
        <v>0</v>
      </c>
      <c r="AB19" s="16">
        <f>SUM(X19:AA19)</f>
        <v>3813000</v>
      </c>
      <c r="AC19" s="57"/>
    </row>
    <row r="20" spans="1:29" ht="18" customHeight="1">
      <c r="A20" s="14"/>
      <c r="B20" s="14" t="s">
        <v>59</v>
      </c>
      <c r="C20" s="14"/>
      <c r="D20" s="15"/>
      <c r="E20" s="18">
        <f>SUM(E16:E19)</f>
        <v>25988579</v>
      </c>
      <c r="F20" s="18"/>
      <c r="G20" s="18"/>
      <c r="H20" s="18">
        <f aca="true" t="shared" si="0" ref="H20:AB20">SUM(H16:H19)</f>
        <v>8343193</v>
      </c>
      <c r="I20" s="18">
        <f t="shared" si="0"/>
        <v>183261.43</v>
      </c>
      <c r="J20" s="18">
        <f t="shared" si="0"/>
        <v>18199193</v>
      </c>
      <c r="K20" s="18">
        <f t="shared" si="0"/>
        <v>0</v>
      </c>
      <c r="L20" s="18">
        <f t="shared" si="0"/>
        <v>0</v>
      </c>
      <c r="M20" s="18">
        <f t="shared" si="0"/>
        <v>0</v>
      </c>
      <c r="N20" s="18">
        <f t="shared" si="0"/>
        <v>18199193</v>
      </c>
      <c r="O20" s="18">
        <f t="shared" si="0"/>
        <v>0</v>
      </c>
      <c r="P20" s="18">
        <f t="shared" si="0"/>
        <v>0</v>
      </c>
      <c r="Q20" s="18">
        <f t="shared" si="0"/>
        <v>0</v>
      </c>
      <c r="R20" s="18">
        <f t="shared" si="0"/>
        <v>0</v>
      </c>
      <c r="S20" s="18">
        <f t="shared" si="0"/>
        <v>4900000</v>
      </c>
      <c r="T20" s="18">
        <f t="shared" si="0"/>
        <v>0</v>
      </c>
      <c r="U20" s="18">
        <f t="shared" si="0"/>
        <v>205631.69999999998</v>
      </c>
      <c r="V20" s="18">
        <f t="shared" si="0"/>
        <v>0</v>
      </c>
      <c r="W20" s="18">
        <f t="shared" si="0"/>
        <v>5105631.7</v>
      </c>
      <c r="X20" s="18">
        <f t="shared" si="0"/>
        <v>17112193</v>
      </c>
      <c r="Y20" s="18">
        <f t="shared" si="0"/>
        <v>20601.26</v>
      </c>
      <c r="Z20" s="18">
        <f t="shared" si="0"/>
        <v>0</v>
      </c>
      <c r="AA20" s="18">
        <f t="shared" si="0"/>
        <v>0</v>
      </c>
      <c r="AB20" s="18">
        <f t="shared" si="0"/>
        <v>17132794.26</v>
      </c>
      <c r="AC20" s="16"/>
    </row>
    <row r="21" spans="1:29" ht="12.75">
      <c r="A21" s="34"/>
      <c r="B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2.75">
      <c r="A24" s="34"/>
      <c r="B24" s="34"/>
      <c r="C24" s="34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58"/>
    </row>
    <row r="25" spans="1:4" ht="18">
      <c r="A25" s="37" t="s">
        <v>165</v>
      </c>
      <c r="B25" s="61"/>
      <c r="D25" s="8"/>
    </row>
    <row r="26" spans="1:15" ht="18">
      <c r="A26" s="37" t="s">
        <v>84</v>
      </c>
      <c r="B26" s="61"/>
      <c r="D26" s="8"/>
      <c r="K26" s="64" t="s">
        <v>35</v>
      </c>
      <c r="O26" s="37" t="s">
        <v>35</v>
      </c>
    </row>
    <row r="27" spans="1:15" ht="18">
      <c r="A27" s="61"/>
      <c r="B27" s="61"/>
      <c r="D27" s="8"/>
      <c r="O27" s="61"/>
    </row>
    <row r="28" spans="1:15" ht="18">
      <c r="A28" s="61"/>
      <c r="B28" s="61"/>
      <c r="D28" s="8"/>
      <c r="O28" s="61"/>
    </row>
    <row r="29" spans="1:20" ht="18">
      <c r="A29" s="38" t="s">
        <v>62</v>
      </c>
      <c r="B29" s="61"/>
      <c r="S29" s="60"/>
      <c r="T29" s="60"/>
    </row>
    <row r="30" spans="1:2" ht="18">
      <c r="A30" s="66" t="s">
        <v>202</v>
      </c>
      <c r="B30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210</v>
      </c>
      <c r="X2" s="64" t="s">
        <v>132</v>
      </c>
    </row>
    <row r="3" ht="15" customHeight="1">
      <c r="A3" s="64" t="s">
        <v>189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1" t="s">
        <v>44</v>
      </c>
      <c r="B8" s="131" t="s">
        <v>166</v>
      </c>
      <c r="C8" s="131" t="s">
        <v>167</v>
      </c>
      <c r="D8" s="131" t="s">
        <v>168</v>
      </c>
      <c r="E8" s="131" t="s">
        <v>169</v>
      </c>
      <c r="F8" s="131" t="s">
        <v>170</v>
      </c>
      <c r="G8" s="131" t="s">
        <v>171</v>
      </c>
      <c r="H8" s="131" t="s">
        <v>172</v>
      </c>
      <c r="I8" s="131" t="s">
        <v>188</v>
      </c>
      <c r="J8" s="131" t="s">
        <v>173</v>
      </c>
      <c r="K8" s="131" t="s">
        <v>174</v>
      </c>
      <c r="L8" s="131" t="s">
        <v>175</v>
      </c>
      <c r="M8" s="131" t="s">
        <v>176</v>
      </c>
      <c r="N8" s="131"/>
      <c r="O8" s="131" t="s">
        <v>191</v>
      </c>
      <c r="P8" s="131"/>
      <c r="Q8" s="131" t="s">
        <v>178</v>
      </c>
      <c r="R8" s="131" t="s">
        <v>199</v>
      </c>
      <c r="S8" s="131"/>
      <c r="T8" s="131"/>
      <c r="U8" s="131"/>
      <c r="V8" s="131" t="s">
        <v>144</v>
      </c>
      <c r="W8" s="131" t="s">
        <v>200</v>
      </c>
      <c r="X8" s="131"/>
      <c r="Y8" s="131" t="s">
        <v>185</v>
      </c>
      <c r="Z8" s="131" t="s">
        <v>186</v>
      </c>
      <c r="AA8" s="131" t="s">
        <v>187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4" t="s">
        <v>2</v>
      </c>
      <c r="N9" s="134" t="s">
        <v>4</v>
      </c>
      <c r="O9" s="131" t="s">
        <v>138</v>
      </c>
      <c r="P9" s="131" t="s">
        <v>177</v>
      </c>
      <c r="Q9" s="131"/>
      <c r="R9" s="131" t="s">
        <v>182</v>
      </c>
      <c r="S9" s="131" t="s">
        <v>183</v>
      </c>
      <c r="T9" s="131" t="s">
        <v>179</v>
      </c>
      <c r="U9" s="131"/>
      <c r="V9" s="131"/>
      <c r="W9" s="131" t="s">
        <v>138</v>
      </c>
      <c r="X9" s="131" t="s">
        <v>184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4"/>
      <c r="N10" s="134"/>
      <c r="O10" s="131"/>
      <c r="P10" s="131"/>
      <c r="Q10" s="131"/>
      <c r="R10" s="131"/>
      <c r="S10" s="131"/>
      <c r="T10" s="101" t="s">
        <v>180</v>
      </c>
      <c r="U10" s="101" t="s">
        <v>181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2" t="s">
        <v>83</v>
      </c>
      <c r="B13" s="133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165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202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O9:O10"/>
    <mergeCell ref="H8:H10"/>
    <mergeCell ref="I8:I10"/>
    <mergeCell ref="J8:J10"/>
    <mergeCell ref="K8:K10"/>
    <mergeCell ref="O8:P8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4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211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5" t="s">
        <v>44</v>
      </c>
      <c r="B9" s="135" t="s">
        <v>151</v>
      </c>
      <c r="C9" s="137" t="s">
        <v>137</v>
      </c>
      <c r="D9" s="137"/>
      <c r="E9" s="137"/>
      <c r="F9" s="137"/>
      <c r="G9" s="137"/>
      <c r="H9" s="135" t="s">
        <v>142</v>
      </c>
      <c r="I9" s="137" t="s">
        <v>143</v>
      </c>
      <c r="J9" s="137"/>
      <c r="K9" s="137"/>
      <c r="L9" s="137"/>
      <c r="M9" s="137" t="s">
        <v>49</v>
      </c>
      <c r="N9" s="137"/>
      <c r="O9" s="137"/>
      <c r="P9" s="137"/>
      <c r="Q9" s="137"/>
      <c r="R9" s="137"/>
      <c r="S9" s="135" t="s">
        <v>144</v>
      </c>
      <c r="T9" s="137" t="s">
        <v>145</v>
      </c>
      <c r="U9" s="137"/>
      <c r="V9" s="137"/>
      <c r="W9" s="137"/>
      <c r="X9" s="137"/>
      <c r="Y9" s="137"/>
    </row>
    <row r="10" spans="1:25" ht="75">
      <c r="A10" s="136"/>
      <c r="B10" s="136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6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6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165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202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H1">
      <selection activeCell="T13" sqref="T13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211</v>
      </c>
    </row>
    <row r="4" spans="2:22" ht="15">
      <c r="B4" s="69" t="s">
        <v>206</v>
      </c>
      <c r="F4" s="106">
        <v>7816.8</v>
      </c>
      <c r="G4" s="69" t="s">
        <v>154</v>
      </c>
      <c r="O4" s="69" t="s">
        <v>156</v>
      </c>
      <c r="U4" s="90">
        <v>460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5" t="s">
        <v>44</v>
      </c>
      <c r="B8" s="135" t="s">
        <v>151</v>
      </c>
      <c r="C8" s="137" t="s">
        <v>137</v>
      </c>
      <c r="D8" s="137"/>
      <c r="E8" s="137"/>
      <c r="F8" s="137"/>
      <c r="G8" s="137"/>
      <c r="H8" s="135" t="s">
        <v>142</v>
      </c>
      <c r="I8" s="137" t="s">
        <v>143</v>
      </c>
      <c r="J8" s="137"/>
      <c r="K8" s="137"/>
      <c r="L8" s="137"/>
      <c r="M8" s="137" t="s">
        <v>49</v>
      </c>
      <c r="N8" s="137"/>
      <c r="O8" s="137"/>
      <c r="P8" s="137"/>
      <c r="Q8" s="137"/>
      <c r="R8" s="137"/>
      <c r="S8" s="135" t="s">
        <v>144</v>
      </c>
      <c r="T8" s="137" t="s">
        <v>145</v>
      </c>
      <c r="U8" s="137"/>
      <c r="V8" s="137"/>
      <c r="W8" s="137"/>
      <c r="X8" s="137"/>
      <c r="Y8" s="137"/>
    </row>
    <row r="9" spans="1:25" ht="63" customHeight="1">
      <c r="A9" s="136"/>
      <c r="B9" s="136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6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6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18199193</v>
      </c>
      <c r="D13" s="96">
        <v>0</v>
      </c>
      <c r="E13" s="97">
        <v>0</v>
      </c>
      <c r="F13" s="97">
        <v>0</v>
      </c>
      <c r="G13" s="97">
        <f>SUM(C13:F13)-D13</f>
        <v>18199193</v>
      </c>
      <c r="H13" s="97">
        <v>3813000</v>
      </c>
      <c r="I13" s="97">
        <f>6474.33+22789.78+5847.78+20330.03+21518.37+6474.33+19918.66+6228.75+25933.03+24017.11+6183.32+17545.94+16291.49+6078.78+20601.26</f>
        <v>226232.96</v>
      </c>
      <c r="J13" s="97">
        <v>0</v>
      </c>
      <c r="K13" s="97">
        <v>0</v>
      </c>
      <c r="L13" s="97">
        <f>SUM(I13:K13)-J13</f>
        <v>226232.96</v>
      </c>
      <c r="M13" s="97">
        <f>1650000+650000+650000+650000+650000+650000</f>
        <v>4900000</v>
      </c>
      <c r="N13" s="97"/>
      <c r="O13" s="97">
        <v>205631.7</v>
      </c>
      <c r="P13" s="97">
        <v>0</v>
      </c>
      <c r="Q13" s="97">
        <v>0</v>
      </c>
      <c r="R13" s="97">
        <f>SUM(M13:Q13)-N13-P13</f>
        <v>5105631.7</v>
      </c>
      <c r="S13" s="97">
        <v>0</v>
      </c>
      <c r="T13" s="96">
        <f>+C13+H13-M13-S13</f>
        <v>17112193</v>
      </c>
      <c r="U13" s="96">
        <f>+D13-N13</f>
        <v>0</v>
      </c>
      <c r="V13" s="96">
        <f>+E13+I13-O13</f>
        <v>20601.25999999998</v>
      </c>
      <c r="W13" s="97">
        <v>0</v>
      </c>
      <c r="X13" s="96">
        <f>+F13+K13-Q13</f>
        <v>0</v>
      </c>
      <c r="Y13" s="97">
        <f>SUM(T13:X13)-U13-W13</f>
        <v>17132794.26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18199193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18199193</v>
      </c>
      <c r="H15" s="96">
        <f>SUM(H11:H14)</f>
        <v>3813000</v>
      </c>
      <c r="I15" s="96">
        <f>SUM(I11:I14)</f>
        <v>226232.96</v>
      </c>
      <c r="J15" s="96">
        <f>SUM(J11:J14)</f>
        <v>0</v>
      </c>
      <c r="K15" s="96">
        <f>SUM(K11:K14)</f>
        <v>0</v>
      </c>
      <c r="L15" s="96">
        <f>SUM(L11:L14)</f>
        <v>226232.96</v>
      </c>
      <c r="M15" s="96">
        <f t="shared" si="0"/>
        <v>4900000</v>
      </c>
      <c r="N15" s="96">
        <f t="shared" si="0"/>
        <v>0</v>
      </c>
      <c r="O15" s="96">
        <f t="shared" si="0"/>
        <v>205631.7</v>
      </c>
      <c r="P15" s="96">
        <f t="shared" si="0"/>
        <v>0</v>
      </c>
      <c r="Q15" s="96">
        <f t="shared" si="0"/>
        <v>0</v>
      </c>
      <c r="R15" s="96">
        <f t="shared" si="0"/>
        <v>5105631.7</v>
      </c>
      <c r="S15" s="96">
        <f t="shared" si="0"/>
        <v>0</v>
      </c>
      <c r="T15" s="96">
        <f t="shared" si="0"/>
        <v>17112193</v>
      </c>
      <c r="U15" s="96">
        <f t="shared" si="0"/>
        <v>0</v>
      </c>
      <c r="V15" s="96">
        <f t="shared" si="0"/>
        <v>20601.25999999998</v>
      </c>
      <c r="W15" s="96">
        <f t="shared" si="0"/>
        <v>0</v>
      </c>
      <c r="X15" s="96">
        <f t="shared" si="0"/>
        <v>0</v>
      </c>
      <c r="Y15" s="96">
        <f t="shared" si="0"/>
        <v>17132794.26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165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202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2013-10-07T07:44:13Z</cp:lastPrinted>
  <dcterms:created xsi:type="dcterms:W3CDTF">2002-01-03T23:53:03Z</dcterms:created>
  <dcterms:modified xsi:type="dcterms:W3CDTF">2013-10-07T07:53:41Z</dcterms:modified>
  <cp:category/>
  <cp:version/>
  <cp:contentType/>
  <cp:contentStatus/>
</cp:coreProperties>
</file>