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7530" tabRatio="772" activeTab="0"/>
  </bookViews>
  <sheets>
    <sheet name="Доход на 18-20 г.г. на 15.11.17" sheetId="1" r:id="rId1"/>
  </sheets>
  <definedNames>
    <definedName name="_xlnm.Print_Titles" localSheetId="0">'Доход на 18-20 г.г. на 15.11.17'!$7:$7</definedName>
  </definedNames>
  <calcPr fullCalcOnLoad="1"/>
</workbook>
</file>

<file path=xl/sharedStrings.xml><?xml version="1.0" encoding="utf-8"?>
<sst xmlns="http://schemas.openxmlformats.org/spreadsheetml/2006/main" count="208" uniqueCount="207">
  <si>
    <t>Денежные взыскания (штрафы) за нарушение законодательства об охране и использовании животного мира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</si>
  <si>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</si>
  <si>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субсидии</t>
  </si>
  <si>
    <t>Прочие субсидии бюджетам муниципальных районов</t>
  </si>
  <si>
    <t>Прочие субвенции</t>
  </si>
  <si>
    <t>Прочие субвенции бюджетам муниципальных районов</t>
  </si>
  <si>
    <t>в том числе:</t>
  </si>
  <si>
    <t>в том числе на исполнение законов Амурской области:</t>
  </si>
  <si>
    <t>Субвенции бюджетам субъектов Российской Федерации и муниципальных образований</t>
  </si>
  <si>
    <t>1 00 00000 00 0000 000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</si>
  <si>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</si>
  <si>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 xml:space="preserve">в том числе: </t>
  </si>
  <si>
    <t>Д О Х  О  Д  Ы</t>
  </si>
  <si>
    <t xml:space="preserve">РАЙОННОГО БЮДЖЕТА  ИВАНОВСКОГО РАЙОНА 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</si>
  <si>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</si>
  <si>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</si>
  <si>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</si>
  <si>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</si>
  <si>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2 18 00000 00 0000 000</t>
  </si>
  <si>
    <t>Доходы бюджетов муниципальных районов от возврата остатков субсидий, субвенций  и иных межбюджетных трансфертов, имеющих целевое назначение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</si>
  <si>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</si>
  <si>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</si>
  <si>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 и иных межбюджетных трансфертов, имеющих целевое назначение прошлых лет из бюджетов муниципальных районов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</si>
  <si>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</si>
  <si>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</si>
  <si>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</si>
  <si>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 xml:space="preserve">Дотации бюджетам муниципальных районов на выравнивание бюджетной обеспеченности </t>
  </si>
  <si>
    <t>Налоги на прибыль, доходы</t>
  </si>
  <si>
    <t>1 01 00000 00 0000 000</t>
  </si>
  <si>
    <t>1 01 02000 01 0000 110</t>
  </si>
  <si>
    <t>1 01 02010 01 0000 110</t>
  </si>
  <si>
    <t>1 05 00000 00 0000 000</t>
  </si>
  <si>
    <t>1 05 02000 02 0000 110</t>
  </si>
  <si>
    <t>Единый сельскохозяйственный налог</t>
  </si>
  <si>
    <t>1 05 03000 01 0000 110</t>
  </si>
  <si>
    <t>1 08 00000 00 0000 000</t>
  </si>
  <si>
    <t>1 08 03010 01 0000 110</t>
  </si>
  <si>
    <t>1 11 00000 00 0000 000</t>
  </si>
  <si>
    <t>1 11 05035 05 0000 120</t>
  </si>
  <si>
    <t>1 12 00000 00 0000 000</t>
  </si>
  <si>
    <t>Плата за негативное воздействие на окружающую среду</t>
  </si>
  <si>
    <t>1 12 01000 01 0000 120</t>
  </si>
  <si>
    <t>1 16 00000 00 0000 000</t>
  </si>
  <si>
    <t>1 16 25030 01 0000 140</t>
  </si>
  <si>
    <t>1 16 25050 01 0000 140</t>
  </si>
  <si>
    <t>Денежные взыскания (штрафы) за нарушение земельного законодательства</t>
  </si>
  <si>
    <t>1 16 25060 01 0000 140</t>
  </si>
  <si>
    <t>1 16 30000 01 0000 140</t>
  </si>
  <si>
    <t>1 16 90050 05 0000 140</t>
  </si>
  <si>
    <t>1 11 07015 05 0000 120</t>
  </si>
  <si>
    <t>1 14 00000 00 0000 000</t>
  </si>
  <si>
    <t>1 01 02020 01 0000 110</t>
  </si>
  <si>
    <t>1 01 02030 01 0000 110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</si>
  <si>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</si>
  <si>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</si>
  <si>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</si>
  <si>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</si>
  <si>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 на поддержку мер по обеспечению сбалансированности бюджетов</t>
  </si>
  <si>
    <t xml:space="preserve">Дотации бюджетам муниципальных районов на поддержку мер по обеспечению сбалансированности бюджетов 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</si>
  <si>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</si>
  <si>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</si>
  <si>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Иные межбюджетные трансферты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</si>
  <si>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</si>
  <si>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Прочие межбюджетные трансферты, передаваемые бюджетам</t>
  </si>
  <si>
    <t>1 11 07000 00 0000 120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</si>
  <si>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</si>
  <si>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</si>
  <si>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1 11 09045 05 0000 120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</si>
  <si>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</t>
  </si>
  <si>
    <t>1 11 05020  05 0000 120</t>
  </si>
  <si>
    <t>ДОХОДЫ ОТ ОКАЗАНИЯ ПЛАТНЫХ УСЛУГ И КОМПЕНСАЦИИ ЗАТРАТ ГОСУДАРСТВА</t>
  </si>
  <si>
    <t xml:space="preserve"> 1 13 00000 00 0000 000</t>
  </si>
  <si>
    <t>ДОХОДЫ БЮДЖЕТОВ БЮДЖЕТНОЙ СИСТЕМЫ РФ ОТ ВОЗВРАТА ОСТАТКОВ СУБСИДИЙ,  СУБВЕНЦИЙ  И ИНЫХ МЕЖБЮДЖЕТНЫХ ТРАНСФЕРТОВ, ИМЕЮЩИХ ЦЕЛЕВОЕ НАЗНАЧЕНИЕ, ПРОШЛЫХ ЛЕТ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</si>
  <si>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</si>
  <si>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</si>
  <si>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ДОХОДЫ ОТ ПРОДАЖИ МАТЕРИАЛЬНЫХ И НЕМАТЕРИАЛЬНЫХ АКТИВОВ</t>
  </si>
  <si>
    <t>1 14 06000 00 0000 430</t>
  </si>
  <si>
    <t>ШТРАФЫ, САНКЦИИ, ВОЗМЕЩЕНИЕ УЩЕРБА</t>
  </si>
  <si>
    <t>Налог на доходы физических лиц с доходов, полученный физическими лицами в соответствии со статьей 228 Н К РФ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</si>
  <si>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227,2271 и 228 НК РФ</t>
  </si>
  <si>
    <t>Доходы от оказания платных услуг</t>
  </si>
  <si>
    <t>1 13 01000 00 0000 130</t>
  </si>
  <si>
    <t>Доходы от компенсации затрат государства</t>
  </si>
  <si>
    <t>1 14 06013 10 0000 430</t>
  </si>
  <si>
    <t>ПРОЧИЕ НЕНАЛОГОВЫЕ ДОХОДЫ</t>
  </si>
  <si>
    <t>1 17 00000 00 0000 000</t>
  </si>
  <si>
    <t>Невыясненные поступления, зачисляемые в бюджеты муниципальных районов</t>
  </si>
  <si>
    <t>1 17 01050 05 0000 180</t>
  </si>
  <si>
    <t>1 13 02000 00 0000 130</t>
  </si>
  <si>
    <t>Норматив</t>
  </si>
  <si>
    <t>Денежные взыскания (штрафы) за нарушение законодательства РФ об административных правонарушениях, предусмотренных статьей 20.25 Кодекса Рфоб административных правонарушениях</t>
  </si>
  <si>
    <t>1 16 43000 01 0000 140</t>
  </si>
  <si>
    <t>НДФЛ - ВСЕГО</t>
  </si>
  <si>
    <t>в том числе дотация на выравнивание бюджетной обеспеченности</t>
  </si>
  <si>
    <t xml:space="preserve">Денежные взыскания (штрафы) за правонарушения в области дорожного движения </t>
  </si>
  <si>
    <t xml:space="preserve">Налог на доходы физических лиц 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</si>
  <si>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</si>
  <si>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</si>
  <si>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</si>
  <si>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в том числе на финансовое обеспечение расходов по исполнению части полномочий муниципального образования:</t>
  </si>
  <si>
    <t>по владению, пользованию и распоряжению имуществом, находящимся в муниципальной собственности поселения</t>
  </si>
  <si>
    <t>в части порядка организации и осуществления муниципального жилищного контроля</t>
  </si>
  <si>
    <t>предусмотренныхт частью 20 п.1 ст. 14 Федерального Закона от 06.10.2003 № 131 ФЗ "Об общих принципах организации местного самоуправления в Российской Федерации"</t>
  </si>
  <si>
    <t>1 16 03030 01 0000 140</t>
  </si>
  <si>
    <t>Тысяч рублей</t>
  </si>
  <si>
    <t>Налог, взимаемый в связи с патентной ситстемы налогооблажения</t>
  </si>
  <si>
    <t>1 05 04000 02 0000 110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</si>
  <si>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</si>
  <si>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1 11 05075 05 0000 120</t>
  </si>
  <si>
    <t xml:space="preserve">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</si>
  <si>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</si>
  <si>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1 16 08010 01 0000 140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</si>
  <si>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</si>
  <si>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</si>
  <si>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>Осуществление дорожной деятельности в отношении автомобильных дорог местного значения и сооружений на них (софинансирование)</t>
  </si>
  <si>
    <t>Мероприятия по организации осуществления дорожной деятельности</t>
  </si>
  <si>
    <t>10+35,5004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</si>
  <si>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 </t>
  </si>
  <si>
    <t>Проведение Всероссийской сельскохозяйственной переписи в 2016 году</t>
  </si>
  <si>
    <t>Государственная поддержка муниципальных учреждений культуры</t>
  </si>
  <si>
    <t xml:space="preserve"> Государственная поддержка лучших работников муниципальных учреждений культуры, находящихся на территориях сельских поселений       </t>
  </si>
  <si>
    <t>Осуществление муниципальными образованиями дорожной деятельности в отношении автомобильных дорог местного значения и сооружений на них</t>
  </si>
  <si>
    <t>Суммы по искам о возмещении вреда, причиненного окружающей среде</t>
  </si>
  <si>
    <t>1 16  35000 01 0000 140</t>
  </si>
  <si>
    <t>2019 г.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</si>
  <si>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</si>
  <si>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</si>
  <si>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</si>
  <si>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</si>
  <si>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</si>
  <si>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 1 03 00000 00 0000 000</t>
  </si>
  <si>
    <t xml:space="preserve"> 1 03 02000 01 0000 110</t>
  </si>
  <si>
    <t xml:space="preserve"> 1 03 02230 01 0000 110</t>
  </si>
  <si>
    <t xml:space="preserve"> 1 03 02240 01 0000 110</t>
  </si>
  <si>
    <t xml:space="preserve"> 1 03 02250 01 0000 110</t>
  </si>
  <si>
    <t>2016 г. Факт года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</si>
  <si>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</si>
  <si>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1 03 02260 01 0000 110</t>
  </si>
  <si>
    <t>Средства резервного фонда Правительства Амурской области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</si>
  <si>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</si>
  <si>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    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</si>
  <si>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 </t>
  </si>
  <si>
    <t xml:space="preserve"> в сфере культуры </t>
  </si>
  <si>
    <t>12+23,3712</t>
  </si>
  <si>
    <t xml:space="preserve">  Денежные взыскания (штрафы) за нарушение законодательства в области охраны окружающей среды</t>
  </si>
  <si>
    <t xml:space="preserve">Расходы, направляемые на модернизацию коммунальной инфраструктуры </t>
  </si>
  <si>
    <t xml:space="preserve">Мероприятия подпрограммы «Обеспечение жильем молодых семей» федеральной целевой программы «Жилище» на 2015-2020 годы»          </t>
  </si>
  <si>
    <t xml:space="preserve">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</si>
  <si>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</si>
  <si>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2020 г.</t>
  </si>
  <si>
    <t>на 2018 год и плановый период 2019 и 2020 годов</t>
  </si>
  <si>
    <t>12+25,1277</t>
  </si>
  <si>
    <t>12+25,1518</t>
  </si>
  <si>
    <t>12+25,1928</t>
  </si>
  <si>
    <t>2018 г</t>
  </si>
  <si>
    <t>Плановый период</t>
  </si>
  <si>
    <t>1 11 05000 00 0000 120</t>
  </si>
  <si>
    <t>1 11 05010 00 0000 120</t>
  </si>
  <si>
    <t xml:space="preserve">Доходы от продажи земельных участков, находящихся в в государственной и муниципальной собственности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</si>
  <si>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</si>
  <si>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БЮДЖЕТА - ИТОГО</t>
  </si>
  <si>
    <t>НАИМЕНОВАНИЕ ПОКАЗАТЕЛЯ</t>
  </si>
  <si>
    <t>Код доходов по бюджетной классификации</t>
  </si>
  <si>
    <t xml:space="preserve"> ДОХОДЫ</t>
  </si>
  <si>
    <t>2 02 15001 00 0000 151</t>
  </si>
  <si>
    <t>2 02 15001 05 0000 151</t>
  </si>
  <si>
    <t>2 02 15002 00 0000 151</t>
  </si>
  <si>
    <t>2 02 15002 05 0000 151</t>
  </si>
  <si>
    <t xml:space="preserve">Мероприятия подпрограммы "Обеспечение жильем молодых семей" федеральной целевой программы "Жилище" на 2015-2020 годы"         </t>
  </si>
  <si>
    <t xml:space="preserve">Реализация мероприятий федеральной целевой программы "Устойчивое развитие сельских территорий на 2014 - 2017 годы и на период до 2020 года" (в части улучшения жилищных условий молодых семей и молодых специалистов, проживающих в сельской местности)  </t>
  </si>
  <si>
    <t>Мероприятия подпрограммы "Обеспечение жильем молодых семей" федеральной целевой программы "Жилище" на 2015-2020 годы"</t>
  </si>
  <si>
    <t xml:space="preserve"> Поддержка отрасли культуры (государственная поддержка муниципальных учреждений культуры) 
</t>
  </si>
  <si>
    <t xml:space="preserve">Реализация мероприятий федеральной целевой программы "Устойчивое развитие сельских территорий на 2014 - 2017 годы и на период до 2020 года" (в части улучшения жилищных условий молодых семей и молодых специалистов, проживающих в сельской местности) </t>
  </si>
  <si>
    <t xml:space="preserve">Мероприятия государственной программы Российской Федерации "Доступная среда" на  2011-2020 годы  </t>
  </si>
  <si>
    <t xml:space="preserve">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</si>
  <si>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Частичная оплата стоимости путевок для детей работающих граждан в организации отдыха и оздоровления детей в каникулярное время путем предоставления субсидии муниципальным образованиям     </t>
  </si>
  <si>
    <t xml:space="preserve"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       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</si>
  <si>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</si>
  <si>
    <t xml:space="preserve"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</t>
  </si>
  <si>
    <t xml:space="preserve">Осуществление государственного полномочия по предоставлению единовременной денежной выплаты при передаче ребенка на воспитание в семью  </t>
  </si>
  <si>
    <t xml:space="preserve">Финансовое обеспечение государственных полномочий по организационному обеспечению деятельности административных комиссий           </t>
  </si>
  <si>
    <t xml:space="preserve">Осуществление государственных полномочий по организации проведения мероприятий по регулированию численности безнадзорных животных     </t>
  </si>
  <si>
    <t xml:space="preserve">Финансовое обеспечение государственных полномочий по компенсации выпадающих доходов теплоснабжающих организаций, возникающих в результате установления льготных тарифов для населения Амурской области      </t>
  </si>
  <si>
    <t xml:space="preserve">Финансовое обеспечение переданных государственных полномочий по организации деятельности комиссий по делам несовершеннолетних и защите их прав                       </t>
  </si>
  <si>
    <t xml:space="preserve">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        </t>
  </si>
  <si>
    <t xml:space="preserve">Дополнительные гарантии по социальной поддержке детей-сирот и детей, оставшихся без попечения родителей, лиц из числа детей-сирот и детей, оставшихся без попечения родителей       </t>
  </si>
  <si>
    <t>2 02 20000 00 0000 151</t>
  </si>
  <si>
    <t>2 02 29999 00 0000 151</t>
  </si>
  <si>
    <t>2 02 29999 05 0000 151</t>
  </si>
  <si>
    <t>2 02 30000 00 0000 151</t>
  </si>
  <si>
    <t>2 02 39999 00 0000 151</t>
  </si>
  <si>
    <t>2 02 39999 05 0000 151</t>
  </si>
  <si>
    <t>2 02 40000 00 0000 151</t>
  </si>
  <si>
    <t>2 02 49999 00 0000 151</t>
  </si>
  <si>
    <t>2 18 60010 05 0000 151</t>
  </si>
  <si>
    <t>2 19 60010 05 0000 151</t>
  </si>
  <si>
    <t xml:space="preserve">Приложение № 1 к пояснительной записке к проекту Решения «О районном бюджете на 2018 год и плановый период 2019 и 2020 годов» </t>
  </si>
  <si>
    <t>План на 2017 г.</t>
  </si>
  <si>
    <t>Ожидаемое исполнение на 2017 г.</t>
  </si>
  <si>
    <t>Контингент</t>
  </si>
  <si>
    <t>Плата по соглашениям об установлении сервитута заключенным органоми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</si>
  <si>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1 11 05313 10 0000 120</t>
  </si>
  <si>
    <t>ПРОЧИЕ БЕЗВОЗМЕЗДНЫЕ ПОСТУПЛЕНИЯ</t>
  </si>
  <si>
    <t>2 07 00000 00 0000 000</t>
  </si>
  <si>
    <t>Прочие безвозмездные поступления в бюджеты муниципальных районов</t>
  </si>
  <si>
    <t>2 07 05030 05 0000 180</t>
  </si>
  <si>
    <t>2 02 10000 00 0000 151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</si>
</sst>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9"/>
      <name val="Times New Roman"/>
      <family val="2"/>
    </font>
    <font>
      <sz val="8"/>
      <color indexed="8"/>
      <name val="Arial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8"/>
      <color rgb="FF000000"/>
      <name val="Arial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 indent="2"/>
      <protection/>
    </xf>
    <xf numFmtId="49" fontId="34" fillId="0" borderId="2">
      <alignment horizont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12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0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1" fillId="0" borderId="12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left" wrapText="1"/>
    </xf>
    <xf numFmtId="0" fontId="3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Border="1" applyAlignment="1">
      <alignment vertical="top" wrapText="1"/>
    </xf>
    <xf numFmtId="0" fontId="13" fillId="0" borderId="12" xfId="0" applyFont="1" applyFill="1" applyBorder="1" applyAlignment="1">
      <alignment wrapText="1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164" fontId="9" fillId="0" borderId="12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/>
    </xf>
    <xf numFmtId="164" fontId="10" fillId="0" borderId="12" xfId="0" applyNumberFormat="1" applyFont="1" applyBorder="1" applyAlignment="1">
      <alignment/>
    </xf>
    <xf numFmtId="164" fontId="9" fillId="0" borderId="12" xfId="0" applyNumberFormat="1" applyFont="1" applyBorder="1" applyAlignment="1">
      <alignment/>
    </xf>
    <xf numFmtId="164" fontId="1" fillId="0" borderId="12" xfId="0" applyNumberFormat="1" applyFont="1" applyBorder="1" applyAlignment="1">
      <alignment vertical="center"/>
    </xf>
    <xf numFmtId="164" fontId="10" fillId="0" borderId="12" xfId="0" applyNumberFormat="1" applyFont="1" applyBorder="1" applyAlignment="1">
      <alignment vertical="center"/>
    </xf>
    <xf numFmtId="164" fontId="9" fillId="0" borderId="12" xfId="0" applyNumberFormat="1" applyFont="1" applyBorder="1" applyAlignment="1">
      <alignment wrapText="1"/>
    </xf>
    <xf numFmtId="164" fontId="1" fillId="0" borderId="12" xfId="0" applyNumberFormat="1" applyFont="1" applyBorder="1" applyAlignment="1">
      <alignment horizontal="right"/>
    </xf>
    <xf numFmtId="164" fontId="1" fillId="0" borderId="12" xfId="0" applyNumberFormat="1" applyFont="1" applyFill="1" applyBorder="1" applyAlignment="1">
      <alignment vertical="center"/>
    </xf>
    <xf numFmtId="0" fontId="14" fillId="0" borderId="14" xfId="0" applyFont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/>
    </xf>
    <xf numFmtId="164" fontId="10" fillId="0" borderId="12" xfId="0" applyNumberFormat="1" applyFont="1" applyFill="1" applyBorder="1" applyAlignment="1">
      <alignment wrapText="1"/>
    </xf>
    <xf numFmtId="0" fontId="15" fillId="0" borderId="12" xfId="0" applyFont="1" applyFill="1" applyBorder="1" applyAlignment="1">
      <alignment wrapText="1"/>
    </xf>
    <xf numFmtId="164" fontId="1" fillId="0" borderId="12" xfId="0" applyNumberFormat="1" applyFont="1" applyBorder="1" applyAlignment="1">
      <alignment/>
    </xf>
    <xf numFmtId="164" fontId="10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 vertical="center"/>
    </xf>
    <xf numFmtId="164" fontId="10" fillId="0" borderId="12" xfId="0" applyNumberFormat="1" applyFont="1" applyFill="1" applyBorder="1" applyAlignment="1">
      <alignment vertical="center"/>
    </xf>
    <xf numFmtId="164" fontId="1" fillId="0" borderId="12" xfId="0" applyNumberFormat="1" applyFont="1" applyFill="1" applyBorder="1" applyAlignment="1">
      <alignment horizontal="right"/>
    </xf>
    <xf numFmtId="164" fontId="9" fillId="0" borderId="12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8" fillId="0" borderId="0" xfId="0" applyFont="1" applyBorder="1" applyAlignment="1">
      <alignment/>
    </xf>
    <xf numFmtId="0" fontId="2" fillId="0" borderId="0" xfId="0" applyFont="1" applyAlignment="1">
      <alignment/>
    </xf>
    <xf numFmtId="0" fontId="50" fillId="0" borderId="15" xfId="33" applyNumberFormat="1" applyFont="1" applyBorder="1" applyAlignment="1" applyProtection="1">
      <alignment horizontal="left" wrapText="1"/>
      <protection/>
    </xf>
    <xf numFmtId="0" fontId="51" fillId="0" borderId="15" xfId="33" applyNumberFormat="1" applyFont="1" applyBorder="1" applyAlignment="1" applyProtection="1">
      <alignment horizontal="left" wrapText="1"/>
      <protection/>
    </xf>
    <xf numFmtId="0" fontId="10" fillId="0" borderId="16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top" wrapText="1"/>
    </xf>
    <xf numFmtId="164" fontId="10" fillId="0" borderId="17" xfId="0" applyNumberFormat="1" applyFont="1" applyFill="1" applyBorder="1" applyAlignment="1">
      <alignment/>
    </xf>
    <xf numFmtId="164" fontId="1" fillId="0" borderId="17" xfId="0" applyNumberFormat="1" applyFont="1" applyFill="1" applyBorder="1" applyAlignment="1">
      <alignment/>
    </xf>
    <xf numFmtId="164" fontId="10" fillId="0" borderId="17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49" fontId="50" fillId="0" borderId="12" xfId="34" applyNumberFormat="1" applyFont="1" applyBorder="1" applyProtection="1">
      <alignment horizontal="center"/>
      <protection/>
    </xf>
    <xf numFmtId="49" fontId="51" fillId="0" borderId="12" xfId="34" applyNumberFormat="1" applyFont="1" applyBorder="1" applyProtection="1">
      <alignment horizontal="center"/>
      <protection/>
    </xf>
    <xf numFmtId="0" fontId="11" fillId="0" borderId="12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4" borderId="12" xfId="0" applyFont="1" applyFill="1" applyBorder="1" applyAlignment="1">
      <alignment vertical="center"/>
    </xf>
    <xf numFmtId="0" fontId="10" fillId="4" borderId="12" xfId="0" applyFont="1" applyFill="1" applyBorder="1" applyAlignment="1">
      <alignment horizontal="center" vertical="center" wrapText="1"/>
    </xf>
    <xf numFmtId="167" fontId="10" fillId="4" borderId="12" xfId="0" applyNumberFormat="1" applyFont="1" applyFill="1" applyBorder="1" applyAlignment="1">
      <alignment horizontal="center" vertical="center" wrapText="1"/>
    </xf>
    <xf numFmtId="0" fontId="10" fillId="16" borderId="12" xfId="0" applyFont="1" applyFill="1" applyBorder="1" applyAlignment="1">
      <alignment/>
    </xf>
    <xf numFmtId="0" fontId="10" fillId="16" borderId="12" xfId="0" applyFont="1" applyFill="1" applyBorder="1" applyAlignment="1">
      <alignment horizontal="center" wrapText="1"/>
    </xf>
    <xf numFmtId="164" fontId="10" fillId="16" borderId="12" xfId="0" applyNumberFormat="1" applyFont="1" applyFill="1" applyBorder="1" applyAlignment="1">
      <alignment horizontal="center" wrapText="1"/>
    </xf>
    <xf numFmtId="0" fontId="50" fillId="0" borderId="1" xfId="33" applyNumberFormat="1" applyFont="1" applyAlignment="1" applyProtection="1">
      <alignment horizontal="left" wrapText="1"/>
      <protection/>
    </xf>
    <xf numFmtId="164" fontId="10" fillId="0" borderId="12" xfId="0" applyNumberFormat="1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tabSelected="1" zoomScalePageLayoutView="0" workbookViewId="0" topLeftCell="A115">
      <selection activeCell="B70" sqref="B70"/>
    </sheetView>
  </sheetViews>
  <sheetFormatPr defaultColWidth="9.00390625" defaultRowHeight="12.75"/>
  <cols>
    <col min="1" max="1" width="65.375" style="0" customWidth="1"/>
    <col min="2" max="2" width="26.25390625" style="3" customWidth="1"/>
    <col min="3" max="6" width="11.125" style="2" customWidth="1"/>
    <col min="7" max="8" width="11.125" style="0" customWidth="1"/>
  </cols>
  <sheetData>
    <row r="1" spans="1:8" ht="36.75" customHeight="1">
      <c r="A1" s="75" t="s">
        <v>196</v>
      </c>
      <c r="B1" s="75"/>
      <c r="C1" s="75"/>
      <c r="D1" s="75"/>
      <c r="E1" s="75"/>
      <c r="F1" s="75"/>
      <c r="G1" s="75"/>
      <c r="H1" s="75"/>
    </row>
    <row r="2" spans="1:8" ht="18.75">
      <c r="A2" s="76" t="s">
        <v>12</v>
      </c>
      <c r="B2" s="76"/>
      <c r="C2" s="76"/>
      <c r="D2" s="76"/>
      <c r="E2" s="76"/>
      <c r="F2" s="76"/>
      <c r="G2" s="55"/>
      <c r="H2" s="55"/>
    </row>
    <row r="3" spans="1:8" ht="15.75">
      <c r="A3" s="77" t="s">
        <v>13</v>
      </c>
      <c r="B3" s="77"/>
      <c r="C3" s="77"/>
      <c r="D3" s="77"/>
      <c r="E3" s="77"/>
      <c r="F3" s="77"/>
      <c r="G3" s="56"/>
      <c r="H3" s="56"/>
    </row>
    <row r="4" spans="1:8" ht="15.75">
      <c r="A4" s="77" t="s">
        <v>150</v>
      </c>
      <c r="B4" s="77"/>
      <c r="C4" s="77"/>
      <c r="D4" s="77"/>
      <c r="E4" s="77"/>
      <c r="F4" s="77"/>
      <c r="G4" s="56"/>
      <c r="H4" s="56"/>
    </row>
    <row r="5" spans="1:6" ht="13.5" thickBot="1">
      <c r="A5" s="78" t="s">
        <v>104</v>
      </c>
      <c r="B5" s="78"/>
      <c r="C5"/>
      <c r="D5"/>
      <c r="E5"/>
      <c r="F5"/>
    </row>
    <row r="6" spans="1:8" ht="16.5" customHeight="1" thickBot="1">
      <c r="A6" s="79" t="s">
        <v>161</v>
      </c>
      <c r="B6" s="79" t="s">
        <v>162</v>
      </c>
      <c r="C6" s="79" t="s">
        <v>135</v>
      </c>
      <c r="D6" s="79" t="s">
        <v>197</v>
      </c>
      <c r="E6" s="81" t="s">
        <v>198</v>
      </c>
      <c r="F6" s="73" t="s">
        <v>154</v>
      </c>
      <c r="G6" s="71" t="s">
        <v>155</v>
      </c>
      <c r="H6" s="72"/>
    </row>
    <row r="7" spans="1:8" ht="48.75" customHeight="1" thickBot="1">
      <c r="A7" s="80"/>
      <c r="B7" s="80"/>
      <c r="C7" s="80"/>
      <c r="D7" s="80"/>
      <c r="E7" s="82"/>
      <c r="F7" s="74"/>
      <c r="G7" s="8" t="s">
        <v>124</v>
      </c>
      <c r="H7" s="8" t="s">
        <v>149</v>
      </c>
    </row>
    <row r="8" spans="1:8" ht="15.75">
      <c r="A8" s="44"/>
      <c r="B8" s="9"/>
      <c r="C8" s="9"/>
      <c r="D8" s="9"/>
      <c r="E8" s="9"/>
      <c r="F8" s="9"/>
      <c r="G8" s="9"/>
      <c r="H8" s="9"/>
    </row>
    <row r="9" spans="1:8" s="4" customFormat="1" ht="15.75">
      <c r="A9" s="70" t="s">
        <v>163</v>
      </c>
      <c r="B9" s="10" t="s">
        <v>9</v>
      </c>
      <c r="C9" s="41">
        <f aca="true" t="shared" si="0" ref="C9:H9">+C10+C19+C25+C29+C31+C41+C43+C46+C49+C60</f>
        <v>145115.49999999997</v>
      </c>
      <c r="D9" s="41">
        <f>+D10+D19+D25+D29+D31+D41+D43+D46+D49+D60</f>
        <v>132982.19999999998</v>
      </c>
      <c r="E9" s="41">
        <f t="shared" si="0"/>
        <v>120505.5</v>
      </c>
      <c r="F9" s="41">
        <f t="shared" si="0"/>
        <v>137528.40000000002</v>
      </c>
      <c r="G9" s="41">
        <f t="shared" si="0"/>
        <v>145548.40000000002</v>
      </c>
      <c r="H9" s="41">
        <f t="shared" si="0"/>
        <v>153639.00000000003</v>
      </c>
    </row>
    <row r="10" spans="1:8" s="4" customFormat="1" ht="12.75">
      <c r="A10" s="11" t="s">
        <v>27</v>
      </c>
      <c r="B10" s="12" t="s">
        <v>28</v>
      </c>
      <c r="C10" s="46">
        <f aca="true" t="shared" si="1" ref="C10:H10">SUM(C15)</f>
        <v>120586.6</v>
      </c>
      <c r="D10" s="46">
        <f>SUM(D15)</f>
        <v>94776.9</v>
      </c>
      <c r="E10" s="46">
        <f t="shared" si="1"/>
        <v>85842</v>
      </c>
      <c r="F10" s="46">
        <f t="shared" si="1"/>
        <v>102743.1</v>
      </c>
      <c r="G10" s="46">
        <f t="shared" si="1"/>
        <v>109759.7</v>
      </c>
      <c r="H10" s="46">
        <f t="shared" si="1"/>
        <v>117770.3</v>
      </c>
    </row>
    <row r="11" spans="1:8" s="4" customFormat="1" ht="12.75">
      <c r="A11" s="83" t="s">
        <v>89</v>
      </c>
      <c r="B11" s="84"/>
      <c r="C11" s="85" t="s">
        <v>116</v>
      </c>
      <c r="D11" s="85" t="s">
        <v>143</v>
      </c>
      <c r="E11" s="85" t="s">
        <v>143</v>
      </c>
      <c r="F11" s="85" t="s">
        <v>151</v>
      </c>
      <c r="G11" s="85" t="s">
        <v>152</v>
      </c>
      <c r="H11" s="85" t="s">
        <v>153</v>
      </c>
    </row>
    <row r="12" spans="1:8" s="4" customFormat="1" ht="12.75">
      <c r="A12" s="86" t="s">
        <v>199</v>
      </c>
      <c r="B12" s="87"/>
      <c r="C12" s="88">
        <f>ROUND(C15/0.455004,1)</f>
        <v>265023.2</v>
      </c>
      <c r="D12" s="88">
        <f>ROUND(D15/0.353712,1)</f>
        <v>267949.3</v>
      </c>
      <c r="E12" s="88">
        <f>ROUND(E15/0.353712,1)</f>
        <v>242689</v>
      </c>
      <c r="F12" s="88">
        <f>ROUND(F15/0.371277,1)</f>
        <v>276729</v>
      </c>
      <c r="G12" s="88">
        <f>ROUND(G15/0.371518,1)</f>
        <v>295435.8</v>
      </c>
      <c r="H12" s="88">
        <f>ROUND(H15/0.371928,1)</f>
        <v>316648.1</v>
      </c>
    </row>
    <row r="13" spans="1:8" s="4" customFormat="1" ht="12.75">
      <c r="A13" s="86" t="s">
        <v>92</v>
      </c>
      <c r="B13" s="87"/>
      <c r="C13" s="88">
        <f>ROUND(C12*0.455004,0)</f>
        <v>120587</v>
      </c>
      <c r="D13" s="88">
        <f>ROUND(D12*0.353712,0)</f>
        <v>94777</v>
      </c>
      <c r="E13" s="88">
        <f>ROUND(E12*0.353712,0)</f>
        <v>85842</v>
      </c>
      <c r="F13" s="88">
        <f>ROUND(F12*0.354592,0)</f>
        <v>98126</v>
      </c>
      <c r="G13" s="88">
        <f>ROUND(G12*0.354149,0)</f>
        <v>104628</v>
      </c>
      <c r="H13" s="88">
        <f>ROUND(H12*0.354149,0)</f>
        <v>112141</v>
      </c>
    </row>
    <row r="14" spans="1:8" s="4" customFormat="1" ht="12.75">
      <c r="A14" s="86" t="s">
        <v>93</v>
      </c>
      <c r="B14" s="87"/>
      <c r="C14" s="88">
        <f>ROUND(C15/0.455004*0.355004,1)</f>
        <v>94084.3</v>
      </c>
      <c r="D14" s="88">
        <f>ROUND(D15/0.353712*0.233712,1)</f>
        <v>62623</v>
      </c>
      <c r="E14" s="88">
        <f>ROUND(E15/0.353712*0.233712,1)</f>
        <v>56719.3</v>
      </c>
      <c r="F14" s="88">
        <f>ROUND(F15/0.354592*0.234592,1)</f>
        <v>67973.1</v>
      </c>
      <c r="G14" s="88">
        <f>ROUND(G15/0.354149*0.234149,1)</f>
        <v>72568.7</v>
      </c>
      <c r="H14" s="88">
        <f>ROUND(H15/0.354149*0.234149,1)</f>
        <v>77865</v>
      </c>
    </row>
    <row r="15" spans="1:8" s="4" customFormat="1" ht="12.75">
      <c r="A15" s="1" t="s">
        <v>95</v>
      </c>
      <c r="B15" s="13" t="s">
        <v>29</v>
      </c>
      <c r="C15" s="45">
        <f aca="true" t="shared" si="2" ref="C15:H15">C18+C16+C17</f>
        <v>120586.6</v>
      </c>
      <c r="D15" s="45">
        <f>D18+D16+D17</f>
        <v>94776.9</v>
      </c>
      <c r="E15" s="45">
        <f>E18+E16+E17</f>
        <v>85842</v>
      </c>
      <c r="F15" s="45">
        <f t="shared" si="2"/>
        <v>102743.1</v>
      </c>
      <c r="G15" s="45">
        <f t="shared" si="2"/>
        <v>109759.7</v>
      </c>
      <c r="H15" s="45">
        <f t="shared" si="2"/>
        <v>117770.3</v>
      </c>
    </row>
    <row r="16" spans="1:8" ht="51">
      <c r="A16" s="1" t="s">
        <v>79</v>
      </c>
      <c r="B16" s="13" t="s">
        <v>30</v>
      </c>
      <c r="C16" s="48">
        <v>117527.3</v>
      </c>
      <c r="D16" s="48">
        <v>90076.9</v>
      </c>
      <c r="E16" s="48">
        <v>81142</v>
      </c>
      <c r="F16" s="48">
        <v>98543.1</v>
      </c>
      <c r="G16" s="48">
        <v>105059.7</v>
      </c>
      <c r="H16" s="48">
        <v>113070.3</v>
      </c>
    </row>
    <row r="17" spans="1:8" ht="51">
      <c r="A17" s="1" t="s">
        <v>96</v>
      </c>
      <c r="B17" s="13" t="s">
        <v>51</v>
      </c>
      <c r="C17" s="45">
        <v>2558.8</v>
      </c>
      <c r="D17" s="45">
        <v>4500</v>
      </c>
      <c r="E17" s="45">
        <v>4500</v>
      </c>
      <c r="F17" s="45">
        <v>4000</v>
      </c>
      <c r="G17" s="45">
        <v>4000</v>
      </c>
      <c r="H17" s="45">
        <v>4000</v>
      </c>
    </row>
    <row r="18" spans="1:8" ht="25.5">
      <c r="A18" s="1" t="s">
        <v>78</v>
      </c>
      <c r="B18" s="65" t="s">
        <v>52</v>
      </c>
      <c r="C18" s="45">
        <v>500.5</v>
      </c>
      <c r="D18" s="45">
        <v>200</v>
      </c>
      <c r="E18" s="45">
        <v>200</v>
      </c>
      <c r="F18" s="45">
        <v>200</v>
      </c>
      <c r="G18" s="45">
        <v>700</v>
      </c>
      <c r="H18" s="45">
        <v>700</v>
      </c>
    </row>
    <row r="19" spans="1:8" ht="25.5">
      <c r="A19" s="57" t="s">
        <v>129</v>
      </c>
      <c r="B19" s="67" t="s">
        <v>130</v>
      </c>
      <c r="C19" s="61">
        <f aca="true" t="shared" si="3" ref="C19:H19">SUM(C20)</f>
        <v>0</v>
      </c>
      <c r="D19" s="49">
        <f>SUM(D20)</f>
        <v>7133.100000000001</v>
      </c>
      <c r="E19" s="49">
        <f>SUM(E20)</f>
        <v>7133.100000000001</v>
      </c>
      <c r="F19" s="49">
        <f t="shared" si="3"/>
        <v>7424.4</v>
      </c>
      <c r="G19" s="49">
        <f t="shared" si="3"/>
        <v>8357.8</v>
      </c>
      <c r="H19" s="49">
        <f t="shared" si="3"/>
        <v>8357.8</v>
      </c>
    </row>
    <row r="20" spans="1:8" ht="25.5">
      <c r="A20" s="58" t="s">
        <v>125</v>
      </c>
      <c r="B20" s="68" t="s">
        <v>131</v>
      </c>
      <c r="C20" s="62">
        <f>SUM(C21:C23)</f>
        <v>0</v>
      </c>
      <c r="D20" s="45">
        <f>SUM(D21:D24)</f>
        <v>7133.100000000001</v>
      </c>
      <c r="E20" s="45">
        <f>SUM(E21:E24)</f>
        <v>7133.100000000001</v>
      </c>
      <c r="F20" s="45">
        <f>SUM(F21:F24)</f>
        <v>7424.4</v>
      </c>
      <c r="G20" s="45">
        <f>SUM(G21:G24)</f>
        <v>8357.8</v>
      </c>
      <c r="H20" s="45">
        <f>SUM(H21:H24)</f>
        <v>8357.8</v>
      </c>
    </row>
    <row r="21" spans="1:8" ht="51">
      <c r="A21" s="58" t="s">
        <v>126</v>
      </c>
      <c r="B21" s="68" t="s">
        <v>132</v>
      </c>
      <c r="C21" s="62"/>
      <c r="D21" s="45">
        <v>2435.9</v>
      </c>
      <c r="E21" s="45">
        <v>2435.9</v>
      </c>
      <c r="F21" s="45">
        <v>2581.5</v>
      </c>
      <c r="G21" s="45">
        <v>2906.2</v>
      </c>
      <c r="H21" s="45">
        <v>2906.2</v>
      </c>
    </row>
    <row r="22" spans="1:8" ht="63.75">
      <c r="A22" s="58" t="s">
        <v>127</v>
      </c>
      <c r="B22" s="68" t="s">
        <v>133</v>
      </c>
      <c r="C22" s="62"/>
      <c r="D22" s="45">
        <v>24.3</v>
      </c>
      <c r="E22" s="45">
        <v>24.3</v>
      </c>
      <c r="F22" s="45">
        <v>23.5</v>
      </c>
      <c r="G22" s="45">
        <v>26.5</v>
      </c>
      <c r="H22" s="45">
        <v>26.5</v>
      </c>
    </row>
    <row r="23" spans="1:8" ht="51">
      <c r="A23" s="58" t="s">
        <v>128</v>
      </c>
      <c r="B23" s="68" t="s">
        <v>134</v>
      </c>
      <c r="C23" s="62"/>
      <c r="D23" s="45">
        <v>5160.1</v>
      </c>
      <c r="E23" s="45">
        <v>5160.1</v>
      </c>
      <c r="F23" s="45">
        <v>5355</v>
      </c>
      <c r="G23" s="45">
        <v>6028.1</v>
      </c>
      <c r="H23" s="45">
        <v>6028.1</v>
      </c>
    </row>
    <row r="24" spans="1:8" ht="51">
      <c r="A24" s="58" t="s">
        <v>136</v>
      </c>
      <c r="B24" s="68" t="s">
        <v>137</v>
      </c>
      <c r="C24" s="62"/>
      <c r="D24" s="45">
        <v>-487.2</v>
      </c>
      <c r="E24" s="45">
        <v>-487.2</v>
      </c>
      <c r="F24" s="45">
        <v>-535.6</v>
      </c>
      <c r="G24" s="45">
        <v>-603</v>
      </c>
      <c r="H24" s="45">
        <v>-603</v>
      </c>
    </row>
    <row r="25" spans="1:8" ht="12.75">
      <c r="A25" s="59" t="s">
        <v>53</v>
      </c>
      <c r="B25" s="12" t="s">
        <v>31</v>
      </c>
      <c r="C25" s="63">
        <f aca="true" t="shared" si="4" ref="C25:H25">SUM(C26:C28)</f>
        <v>8283.9</v>
      </c>
      <c r="D25" s="37">
        <f>SUM(D26:D28)</f>
        <v>10610.4</v>
      </c>
      <c r="E25" s="37">
        <f t="shared" si="4"/>
        <v>10610.4</v>
      </c>
      <c r="F25" s="37">
        <f t="shared" si="4"/>
        <v>9693</v>
      </c>
      <c r="G25" s="37">
        <f t="shared" si="4"/>
        <v>9693</v>
      </c>
      <c r="H25" s="37">
        <f t="shared" si="4"/>
        <v>9693</v>
      </c>
    </row>
    <row r="26" spans="1:8" ht="12.75">
      <c r="A26" s="60" t="s">
        <v>54</v>
      </c>
      <c r="B26" s="13" t="s">
        <v>32</v>
      </c>
      <c r="C26" s="64">
        <v>7000.7</v>
      </c>
      <c r="D26" s="36">
        <v>9431.6</v>
      </c>
      <c r="E26" s="36">
        <v>9431.6</v>
      </c>
      <c r="F26" s="36">
        <v>8525</v>
      </c>
      <c r="G26" s="36">
        <v>8525</v>
      </c>
      <c r="H26" s="36">
        <v>8525</v>
      </c>
    </row>
    <row r="27" spans="1:8" ht="12.75">
      <c r="A27" s="60" t="s">
        <v>33</v>
      </c>
      <c r="B27" s="13" t="s">
        <v>34</v>
      </c>
      <c r="C27" s="64">
        <v>1092.5</v>
      </c>
      <c r="D27" s="36">
        <v>1059.8</v>
      </c>
      <c r="E27" s="36">
        <v>1059.8</v>
      </c>
      <c r="F27" s="36">
        <v>1049</v>
      </c>
      <c r="G27" s="36">
        <v>1049</v>
      </c>
      <c r="H27" s="36">
        <v>1049</v>
      </c>
    </row>
    <row r="28" spans="1:8" ht="12.75">
      <c r="A28" s="60" t="s">
        <v>105</v>
      </c>
      <c r="B28" s="13" t="s">
        <v>106</v>
      </c>
      <c r="C28" s="64">
        <v>190.7</v>
      </c>
      <c r="D28" s="36">
        <v>119</v>
      </c>
      <c r="E28" s="36">
        <v>119</v>
      </c>
      <c r="F28" s="36">
        <v>119</v>
      </c>
      <c r="G28" s="36">
        <v>119</v>
      </c>
      <c r="H28" s="36">
        <v>119</v>
      </c>
    </row>
    <row r="29" spans="1:8" ht="12.75">
      <c r="A29" s="59" t="s">
        <v>59</v>
      </c>
      <c r="B29" s="12" t="s">
        <v>35</v>
      </c>
      <c r="C29" s="63">
        <f aca="true" t="shared" si="5" ref="C29:H29">SUM(C30:C30)</f>
        <v>2886.8</v>
      </c>
      <c r="D29" s="37">
        <f>SUM(D30:D30)</f>
        <v>2600</v>
      </c>
      <c r="E29" s="37">
        <f>SUM(E30:E30)</f>
        <v>2600</v>
      </c>
      <c r="F29" s="37">
        <f t="shared" si="5"/>
        <v>2600</v>
      </c>
      <c r="G29" s="37">
        <f t="shared" si="5"/>
        <v>2600</v>
      </c>
      <c r="H29" s="37">
        <f t="shared" si="5"/>
        <v>2600</v>
      </c>
    </row>
    <row r="30" spans="1:8" ht="38.25">
      <c r="A30" s="60" t="s">
        <v>55</v>
      </c>
      <c r="B30" s="13" t="s">
        <v>36</v>
      </c>
      <c r="C30" s="64">
        <v>2886.8</v>
      </c>
      <c r="D30" s="36">
        <v>2600</v>
      </c>
      <c r="E30" s="36">
        <v>2600</v>
      </c>
      <c r="F30" s="36">
        <v>2600</v>
      </c>
      <c r="G30" s="36">
        <v>2600</v>
      </c>
      <c r="H30" s="36">
        <v>2600</v>
      </c>
    </row>
    <row r="31" spans="1:8" ht="25.5">
      <c r="A31" s="59" t="s">
        <v>60</v>
      </c>
      <c r="B31" s="12" t="s">
        <v>37</v>
      </c>
      <c r="C31" s="63">
        <f>+C32+C38+C40</f>
        <v>9198.5</v>
      </c>
      <c r="D31" s="37">
        <f>+D32+D38+D40</f>
        <v>8241.400000000001</v>
      </c>
      <c r="E31" s="37">
        <f>+E32+E38+E40</f>
        <v>8241.400000000001</v>
      </c>
      <c r="F31" s="37">
        <f>+F32+F38+F40</f>
        <v>11676.699999999999</v>
      </c>
      <c r="G31" s="37">
        <f>+G32+G38+G40</f>
        <v>11676.699999999999</v>
      </c>
      <c r="H31" s="37">
        <f>+H32+H38+H40</f>
        <v>11676.699999999999</v>
      </c>
    </row>
    <row r="32" spans="1:8" ht="51">
      <c r="A32" s="27" t="s">
        <v>10</v>
      </c>
      <c r="B32" s="66" t="s">
        <v>156</v>
      </c>
      <c r="C32" s="36">
        <f aca="true" t="shared" si="6" ref="C32:H32">SUM(C33:C37)</f>
        <v>9034.300000000001</v>
      </c>
      <c r="D32" s="36">
        <f t="shared" si="6"/>
        <v>8042.400000000001</v>
      </c>
      <c r="E32" s="36">
        <f t="shared" si="6"/>
        <v>8042.400000000001</v>
      </c>
      <c r="F32" s="36">
        <f t="shared" si="6"/>
        <v>11548.4</v>
      </c>
      <c r="G32" s="36">
        <f t="shared" si="6"/>
        <v>11548.4</v>
      </c>
      <c r="H32" s="36">
        <f t="shared" si="6"/>
        <v>11548.4</v>
      </c>
    </row>
    <row r="33" spans="1:8" ht="51">
      <c r="A33" s="69" t="s">
        <v>56</v>
      </c>
      <c r="B33" s="13" t="s">
        <v>157</v>
      </c>
      <c r="C33" s="36">
        <v>6985.1</v>
      </c>
      <c r="D33" s="45">
        <v>6070</v>
      </c>
      <c r="E33" s="45">
        <v>6070</v>
      </c>
      <c r="F33" s="36">
        <v>8674.3</v>
      </c>
      <c r="G33" s="36">
        <v>8674.3</v>
      </c>
      <c r="H33" s="36">
        <v>8674.3</v>
      </c>
    </row>
    <row r="34" spans="1:8" ht="49.5" customHeight="1">
      <c r="A34" s="27" t="s">
        <v>68</v>
      </c>
      <c r="B34" s="13" t="s">
        <v>69</v>
      </c>
      <c r="C34" s="36">
        <v>92.6</v>
      </c>
      <c r="D34" s="45">
        <v>74.1</v>
      </c>
      <c r="E34" s="45">
        <v>74.1</v>
      </c>
      <c r="F34" s="36">
        <v>74.1</v>
      </c>
      <c r="G34" s="36">
        <v>74.1</v>
      </c>
      <c r="H34" s="36">
        <v>74.1</v>
      </c>
    </row>
    <row r="35" spans="1:8" ht="51">
      <c r="A35" s="1" t="s">
        <v>62</v>
      </c>
      <c r="B35" s="13" t="s">
        <v>38</v>
      </c>
      <c r="C35" s="36">
        <v>221</v>
      </c>
      <c r="D35" s="45">
        <v>344</v>
      </c>
      <c r="E35" s="45">
        <v>344</v>
      </c>
      <c r="F35" s="36">
        <v>344</v>
      </c>
      <c r="G35" s="36">
        <v>344</v>
      </c>
      <c r="H35" s="36">
        <v>344</v>
      </c>
    </row>
    <row r="36" spans="1:8" ht="25.5">
      <c r="A36" s="1" t="s">
        <v>107</v>
      </c>
      <c r="B36" s="13" t="s">
        <v>108</v>
      </c>
      <c r="C36" s="36">
        <v>1735.6</v>
      </c>
      <c r="D36" s="45">
        <v>1552.7</v>
      </c>
      <c r="E36" s="45">
        <v>1552.7</v>
      </c>
      <c r="F36" s="36">
        <v>2456</v>
      </c>
      <c r="G36" s="36">
        <v>2456</v>
      </c>
      <c r="H36" s="36">
        <v>2456</v>
      </c>
    </row>
    <row r="37" spans="1:8" ht="76.5">
      <c r="A37" s="1" t="s">
        <v>200</v>
      </c>
      <c r="B37" s="13" t="s">
        <v>201</v>
      </c>
      <c r="C37" s="36"/>
      <c r="D37" s="45">
        <v>1.6</v>
      </c>
      <c r="E37" s="45">
        <v>1.6</v>
      </c>
      <c r="F37" s="36"/>
      <c r="G37" s="36"/>
      <c r="H37" s="36"/>
    </row>
    <row r="38" spans="1:8" ht="12.75">
      <c r="A38" s="1" t="s">
        <v>65</v>
      </c>
      <c r="B38" s="13" t="s">
        <v>64</v>
      </c>
      <c r="C38" s="36">
        <f aca="true" t="shared" si="7" ref="C38:H38">SUM(C39)</f>
        <v>149.9</v>
      </c>
      <c r="D38" s="45">
        <f>SUM(D39)</f>
        <v>188</v>
      </c>
      <c r="E38" s="45">
        <f>SUM(E39)</f>
        <v>188</v>
      </c>
      <c r="F38" s="36">
        <f t="shared" si="7"/>
        <v>117.3</v>
      </c>
      <c r="G38" s="36">
        <f t="shared" si="7"/>
        <v>117.3</v>
      </c>
      <c r="H38" s="36">
        <f t="shared" si="7"/>
        <v>117.3</v>
      </c>
    </row>
    <row r="39" spans="1:8" ht="38.25">
      <c r="A39" s="1" t="s">
        <v>66</v>
      </c>
      <c r="B39" s="13" t="s">
        <v>49</v>
      </c>
      <c r="C39" s="36">
        <v>149.9</v>
      </c>
      <c r="D39" s="45">
        <v>188</v>
      </c>
      <c r="E39" s="45">
        <v>188</v>
      </c>
      <c r="F39" s="36">
        <v>117.3</v>
      </c>
      <c r="G39" s="36">
        <v>117.3</v>
      </c>
      <c r="H39" s="36">
        <v>117.3</v>
      </c>
    </row>
    <row r="40" spans="1:8" ht="51">
      <c r="A40" s="1" t="s">
        <v>73</v>
      </c>
      <c r="B40" s="13" t="s">
        <v>67</v>
      </c>
      <c r="C40" s="36">
        <v>14.3</v>
      </c>
      <c r="D40" s="45">
        <v>11</v>
      </c>
      <c r="E40" s="45">
        <v>11</v>
      </c>
      <c r="F40" s="36">
        <v>11</v>
      </c>
      <c r="G40" s="36">
        <v>11</v>
      </c>
      <c r="H40" s="36">
        <v>11</v>
      </c>
    </row>
    <row r="41" spans="1:8" ht="12.75">
      <c r="A41" s="14" t="s">
        <v>74</v>
      </c>
      <c r="B41" s="12" t="s">
        <v>39</v>
      </c>
      <c r="C41" s="37">
        <f aca="true" t="shared" si="8" ref="C41:H41">SUM(C42)</f>
        <v>761.1</v>
      </c>
      <c r="D41" s="37">
        <f>SUM(D42)</f>
        <v>825</v>
      </c>
      <c r="E41" s="37">
        <f>SUM(E42)</f>
        <v>825</v>
      </c>
      <c r="F41" s="37">
        <f t="shared" si="8"/>
        <v>890</v>
      </c>
      <c r="G41" s="37">
        <f t="shared" si="8"/>
        <v>960</v>
      </c>
      <c r="H41" s="37">
        <f t="shared" si="8"/>
        <v>1040</v>
      </c>
    </row>
    <row r="42" spans="1:8" ht="12.75">
      <c r="A42" s="1" t="s">
        <v>40</v>
      </c>
      <c r="B42" s="13" t="s">
        <v>41</v>
      </c>
      <c r="C42" s="36">
        <v>761.1</v>
      </c>
      <c r="D42" s="36">
        <v>825</v>
      </c>
      <c r="E42" s="36">
        <v>825</v>
      </c>
      <c r="F42" s="36">
        <v>890</v>
      </c>
      <c r="G42" s="36">
        <v>960</v>
      </c>
      <c r="H42" s="36">
        <v>1040</v>
      </c>
    </row>
    <row r="43" spans="1:8" ht="25.5">
      <c r="A43" s="14" t="s">
        <v>70</v>
      </c>
      <c r="B43" s="12" t="s">
        <v>71</v>
      </c>
      <c r="C43" s="37">
        <f aca="true" t="shared" si="9" ref="C43:H43">SUM(C44:C45)</f>
        <v>540.9</v>
      </c>
      <c r="D43" s="37">
        <f>SUM(D44:D45)</f>
        <v>630</v>
      </c>
      <c r="E43" s="37">
        <f t="shared" si="9"/>
        <v>630</v>
      </c>
      <c r="F43" s="37">
        <f t="shared" si="9"/>
        <v>39.6</v>
      </c>
      <c r="G43" s="37">
        <f t="shared" si="9"/>
        <v>39.6</v>
      </c>
      <c r="H43" s="37">
        <f t="shared" si="9"/>
        <v>39.6</v>
      </c>
    </row>
    <row r="44" spans="1:8" ht="12.75">
      <c r="A44" s="1" t="s">
        <v>80</v>
      </c>
      <c r="B44" s="13" t="s">
        <v>81</v>
      </c>
      <c r="C44" s="36">
        <v>106.2</v>
      </c>
      <c r="D44" s="36">
        <v>90</v>
      </c>
      <c r="E44" s="36">
        <v>90</v>
      </c>
      <c r="F44" s="36">
        <v>39.6</v>
      </c>
      <c r="G44" s="36">
        <v>39.6</v>
      </c>
      <c r="H44" s="36">
        <v>39.6</v>
      </c>
    </row>
    <row r="45" spans="1:8" ht="12.75">
      <c r="A45" s="1" t="s">
        <v>82</v>
      </c>
      <c r="B45" s="13" t="s">
        <v>88</v>
      </c>
      <c r="C45" s="36">
        <v>434.7</v>
      </c>
      <c r="D45" s="36">
        <v>540</v>
      </c>
      <c r="E45" s="36">
        <v>540</v>
      </c>
      <c r="F45" s="36"/>
      <c r="G45" s="36"/>
      <c r="H45" s="36"/>
    </row>
    <row r="46" spans="1:8" ht="25.5">
      <c r="A46" s="14" t="s">
        <v>75</v>
      </c>
      <c r="B46" s="12" t="s">
        <v>50</v>
      </c>
      <c r="C46" s="37">
        <f aca="true" t="shared" si="10" ref="C46:H47">SUM(C47:C47)</f>
        <v>450.5</v>
      </c>
      <c r="D46" s="37">
        <f t="shared" si="10"/>
        <v>6336.8</v>
      </c>
      <c r="E46" s="37">
        <f t="shared" si="10"/>
        <v>2795</v>
      </c>
      <c r="F46" s="37">
        <f t="shared" si="10"/>
        <v>633</v>
      </c>
      <c r="G46" s="37">
        <f t="shared" si="10"/>
        <v>633</v>
      </c>
      <c r="H46" s="37">
        <f t="shared" si="10"/>
        <v>633</v>
      </c>
    </row>
    <row r="47" spans="1:8" ht="25.5">
      <c r="A47" s="1" t="s">
        <v>158</v>
      </c>
      <c r="B47" s="13" t="s">
        <v>76</v>
      </c>
      <c r="C47" s="36">
        <f t="shared" si="10"/>
        <v>450.5</v>
      </c>
      <c r="D47" s="36">
        <f t="shared" si="10"/>
        <v>6336.8</v>
      </c>
      <c r="E47" s="36">
        <f t="shared" si="10"/>
        <v>2795</v>
      </c>
      <c r="F47" s="36">
        <f t="shared" si="10"/>
        <v>633</v>
      </c>
      <c r="G47" s="36">
        <f t="shared" si="10"/>
        <v>633</v>
      </c>
      <c r="H47" s="36">
        <f t="shared" si="10"/>
        <v>633</v>
      </c>
    </row>
    <row r="48" spans="1:8" ht="39" customHeight="1">
      <c r="A48" s="27" t="s">
        <v>159</v>
      </c>
      <c r="B48" s="13" t="s">
        <v>83</v>
      </c>
      <c r="C48" s="36">
        <v>450.5</v>
      </c>
      <c r="D48" s="36">
        <v>6336.8</v>
      </c>
      <c r="E48" s="36">
        <v>2795</v>
      </c>
      <c r="F48" s="36">
        <v>633</v>
      </c>
      <c r="G48" s="36">
        <v>633</v>
      </c>
      <c r="H48" s="36">
        <v>633</v>
      </c>
    </row>
    <row r="49" spans="1:8" ht="12.75">
      <c r="A49" s="14" t="s">
        <v>77</v>
      </c>
      <c r="B49" s="12" t="s">
        <v>42</v>
      </c>
      <c r="C49" s="37">
        <f aca="true" t="shared" si="11" ref="C49:H49">SUM(C50:C59)</f>
        <v>2408.3</v>
      </c>
      <c r="D49" s="37">
        <f>SUM(D50:D59)</f>
        <v>1828.6</v>
      </c>
      <c r="E49" s="37">
        <f t="shared" si="11"/>
        <v>1828.6</v>
      </c>
      <c r="F49" s="37">
        <f t="shared" si="11"/>
        <v>1828.6</v>
      </c>
      <c r="G49" s="37">
        <f t="shared" si="11"/>
        <v>1828.6</v>
      </c>
      <c r="H49" s="37">
        <f t="shared" si="11"/>
        <v>1828.6</v>
      </c>
    </row>
    <row r="50" spans="1:8" ht="38.25">
      <c r="A50" s="1" t="s">
        <v>109</v>
      </c>
      <c r="B50" s="13" t="s">
        <v>103</v>
      </c>
      <c r="C50" s="36">
        <v>3.6</v>
      </c>
      <c r="D50" s="36">
        <v>1</v>
      </c>
      <c r="E50" s="36">
        <v>1</v>
      </c>
      <c r="F50" s="36">
        <v>1</v>
      </c>
      <c r="G50" s="36">
        <v>1</v>
      </c>
      <c r="H50" s="36">
        <v>1</v>
      </c>
    </row>
    <row r="51" spans="1:8" ht="38.25">
      <c r="A51" s="1" t="s">
        <v>110</v>
      </c>
      <c r="B51" s="13" t="s">
        <v>111</v>
      </c>
      <c r="C51" s="36">
        <v>234</v>
      </c>
      <c r="D51" s="36">
        <v>8</v>
      </c>
      <c r="E51" s="36">
        <v>8</v>
      </c>
      <c r="F51" s="36">
        <v>8</v>
      </c>
      <c r="G51" s="36">
        <v>8</v>
      </c>
      <c r="H51" s="36">
        <v>8</v>
      </c>
    </row>
    <row r="52" spans="1:8" ht="25.5">
      <c r="A52" s="1" t="s">
        <v>0</v>
      </c>
      <c r="B52" s="13" t="s">
        <v>43</v>
      </c>
      <c r="C52" s="36">
        <v>193.9</v>
      </c>
      <c r="D52" s="36">
        <v>140</v>
      </c>
      <c r="E52" s="36">
        <v>140</v>
      </c>
      <c r="F52" s="36">
        <v>140</v>
      </c>
      <c r="G52" s="36">
        <v>140</v>
      </c>
      <c r="H52" s="36">
        <v>140</v>
      </c>
    </row>
    <row r="53" spans="1:8" ht="25.5">
      <c r="A53" s="1" t="s">
        <v>144</v>
      </c>
      <c r="B53" s="13" t="s">
        <v>44</v>
      </c>
      <c r="C53" s="36"/>
      <c r="D53" s="36">
        <v>32</v>
      </c>
      <c r="E53" s="36">
        <v>32</v>
      </c>
      <c r="F53" s="36">
        <v>32</v>
      </c>
      <c r="G53" s="36">
        <v>32</v>
      </c>
      <c r="H53" s="36">
        <v>32</v>
      </c>
    </row>
    <row r="54" spans="1:8" ht="12.75">
      <c r="A54" s="1" t="s">
        <v>45</v>
      </c>
      <c r="B54" s="13" t="s">
        <v>46</v>
      </c>
      <c r="C54" s="36">
        <v>418.1</v>
      </c>
      <c r="D54" s="36">
        <v>148</v>
      </c>
      <c r="E54" s="36">
        <v>148</v>
      </c>
      <c r="F54" s="36">
        <v>148</v>
      </c>
      <c r="G54" s="36">
        <v>148</v>
      </c>
      <c r="H54" s="36">
        <v>148</v>
      </c>
    </row>
    <row r="55" spans="1:8" ht="38.25">
      <c r="A55" s="1" t="s">
        <v>112</v>
      </c>
      <c r="B55" s="13" t="s">
        <v>113</v>
      </c>
      <c r="C55" s="36">
        <v>25.5</v>
      </c>
      <c r="D55" s="36">
        <v>30</v>
      </c>
      <c r="E55" s="36">
        <v>30</v>
      </c>
      <c r="F55" s="36">
        <v>30</v>
      </c>
      <c r="G55" s="36">
        <v>30</v>
      </c>
      <c r="H55" s="36">
        <v>30</v>
      </c>
    </row>
    <row r="56" spans="1:8" ht="25.5">
      <c r="A56" s="1" t="s">
        <v>94</v>
      </c>
      <c r="B56" s="13" t="s">
        <v>47</v>
      </c>
      <c r="C56" s="36">
        <v>9.5</v>
      </c>
      <c r="D56" s="36">
        <v>16.5</v>
      </c>
      <c r="E56" s="36">
        <v>16.5</v>
      </c>
      <c r="F56" s="36">
        <v>16.5</v>
      </c>
      <c r="G56" s="36">
        <v>16.5</v>
      </c>
      <c r="H56" s="36">
        <v>16.5</v>
      </c>
    </row>
    <row r="57" spans="1:8" ht="12.75">
      <c r="A57" s="1" t="s">
        <v>122</v>
      </c>
      <c r="B57" s="13" t="s">
        <v>123</v>
      </c>
      <c r="C57" s="36">
        <v>4</v>
      </c>
      <c r="D57" s="36">
        <v>4</v>
      </c>
      <c r="E57" s="36">
        <v>4</v>
      </c>
      <c r="F57" s="36">
        <v>4</v>
      </c>
      <c r="G57" s="36">
        <v>4</v>
      </c>
      <c r="H57" s="36">
        <v>4</v>
      </c>
    </row>
    <row r="58" spans="1:8" ht="41.25" customHeight="1">
      <c r="A58" s="1" t="s">
        <v>90</v>
      </c>
      <c r="B58" s="13" t="s">
        <v>91</v>
      </c>
      <c r="C58" s="45">
        <v>166.1</v>
      </c>
      <c r="D58" s="45">
        <v>250.5</v>
      </c>
      <c r="E58" s="45">
        <v>250.5</v>
      </c>
      <c r="F58" s="45">
        <v>250.5</v>
      </c>
      <c r="G58" s="45">
        <v>250.5</v>
      </c>
      <c r="H58" s="45">
        <v>250.5</v>
      </c>
    </row>
    <row r="59" spans="1:8" ht="25.5">
      <c r="A59" s="1" t="s">
        <v>1</v>
      </c>
      <c r="B59" s="13" t="s">
        <v>48</v>
      </c>
      <c r="C59" s="36">
        <v>1353.6</v>
      </c>
      <c r="D59" s="36">
        <v>1198.6</v>
      </c>
      <c r="E59" s="36">
        <v>1198.6</v>
      </c>
      <c r="F59" s="36">
        <v>1198.6</v>
      </c>
      <c r="G59" s="36">
        <v>1198.6</v>
      </c>
      <c r="H59" s="36">
        <v>1198.6</v>
      </c>
    </row>
    <row r="60" spans="1:8" ht="12.75">
      <c r="A60" s="14" t="s">
        <v>84</v>
      </c>
      <c r="B60" s="12" t="s">
        <v>85</v>
      </c>
      <c r="C60" s="37">
        <f aca="true" t="shared" si="12" ref="C60:H60">SUM(C61)</f>
        <v>-1.1</v>
      </c>
      <c r="D60" s="37">
        <f>SUM(D61)</f>
        <v>0</v>
      </c>
      <c r="E60" s="37">
        <f>SUM(E61)</f>
        <v>0</v>
      </c>
      <c r="F60" s="37">
        <f t="shared" si="12"/>
        <v>0</v>
      </c>
      <c r="G60" s="37">
        <f t="shared" si="12"/>
        <v>0</v>
      </c>
      <c r="H60" s="37">
        <f t="shared" si="12"/>
        <v>0</v>
      </c>
    </row>
    <row r="61" spans="1:8" ht="17.25" customHeight="1">
      <c r="A61" s="1" t="s">
        <v>86</v>
      </c>
      <c r="B61" s="13" t="s">
        <v>87</v>
      </c>
      <c r="C61" s="36">
        <v>-1.1</v>
      </c>
      <c r="D61" s="36"/>
      <c r="E61" s="36"/>
      <c r="F61" s="36"/>
      <c r="G61" s="36"/>
      <c r="H61" s="36"/>
    </row>
    <row r="62" spans="1:8" ht="15.75">
      <c r="A62" s="16" t="s">
        <v>15</v>
      </c>
      <c r="B62" s="17" t="s">
        <v>14</v>
      </c>
      <c r="C62" s="38">
        <f aca="true" t="shared" si="13" ref="C62:H62">SUM(C63,C119,C121,C123)</f>
        <v>433897.4</v>
      </c>
      <c r="D62" s="38">
        <f t="shared" si="13"/>
        <v>447440.39999999997</v>
      </c>
      <c r="E62" s="38">
        <f t="shared" si="13"/>
        <v>447440.4</v>
      </c>
      <c r="F62" s="38">
        <f t="shared" si="13"/>
        <v>410671.3</v>
      </c>
      <c r="G62" s="38">
        <f t="shared" si="13"/>
        <v>418676.69999999995</v>
      </c>
      <c r="H62" s="38">
        <f t="shared" si="13"/>
        <v>421785.1</v>
      </c>
    </row>
    <row r="63" spans="1:8" ht="25.5">
      <c r="A63" s="18" t="s">
        <v>17</v>
      </c>
      <c r="B63" s="19" t="s">
        <v>16</v>
      </c>
      <c r="C63" s="20">
        <f aca="true" t="shared" si="14" ref="C63:H63">C64+C69+C85+C104</f>
        <v>434755.30000000005</v>
      </c>
      <c r="D63" s="20">
        <f>D64+D69+D85+D104</f>
        <v>447088.69999999995</v>
      </c>
      <c r="E63" s="20">
        <f t="shared" si="14"/>
        <v>447088.7</v>
      </c>
      <c r="F63" s="20">
        <f t="shared" si="14"/>
        <v>410671.3</v>
      </c>
      <c r="G63" s="20">
        <f t="shared" si="14"/>
        <v>418676.69999999995</v>
      </c>
      <c r="H63" s="20">
        <f t="shared" si="14"/>
        <v>421785.1</v>
      </c>
    </row>
    <row r="64" spans="1:8" ht="25.5">
      <c r="A64" s="21" t="s">
        <v>23</v>
      </c>
      <c r="B64" s="22" t="s">
        <v>206</v>
      </c>
      <c r="C64" s="40">
        <f aca="true" t="shared" si="15" ref="C64:H64">SUM(C65,C67)</f>
        <v>139394.2</v>
      </c>
      <c r="D64" s="40">
        <f>SUM(D65,D67)</f>
        <v>151877</v>
      </c>
      <c r="E64" s="40">
        <f t="shared" si="15"/>
        <v>151877</v>
      </c>
      <c r="F64" s="40">
        <f t="shared" si="15"/>
        <v>144152.4</v>
      </c>
      <c r="G64" s="40">
        <f t="shared" si="15"/>
        <v>140426.6</v>
      </c>
      <c r="H64" s="40">
        <f t="shared" si="15"/>
        <v>125259.9</v>
      </c>
    </row>
    <row r="65" spans="1:8" ht="12.75" customHeight="1">
      <c r="A65" s="23" t="s">
        <v>24</v>
      </c>
      <c r="B65" s="24" t="s">
        <v>164</v>
      </c>
      <c r="C65" s="39">
        <f aca="true" t="shared" si="16" ref="C65:H65">SUM(C66)</f>
        <v>0</v>
      </c>
      <c r="D65" s="43">
        <f>SUM(D66)</f>
        <v>13567.2</v>
      </c>
      <c r="E65" s="43">
        <f>SUM(E66)</f>
        <v>13567.2</v>
      </c>
      <c r="F65" s="39">
        <f t="shared" si="16"/>
        <v>14314</v>
      </c>
      <c r="G65" s="39">
        <f t="shared" si="16"/>
        <v>15166.7</v>
      </c>
      <c r="H65" s="39">
        <f t="shared" si="16"/>
        <v>0</v>
      </c>
    </row>
    <row r="66" spans="1:8" ht="25.5" customHeight="1">
      <c r="A66" s="23" t="s">
        <v>26</v>
      </c>
      <c r="B66" s="24" t="s">
        <v>165</v>
      </c>
      <c r="C66" s="39"/>
      <c r="D66" s="43">
        <v>13567.2</v>
      </c>
      <c r="E66" s="43">
        <v>13567.2</v>
      </c>
      <c r="F66" s="39">
        <v>14314</v>
      </c>
      <c r="G66" s="39">
        <v>15166.7</v>
      </c>
      <c r="H66" s="39">
        <v>0</v>
      </c>
    </row>
    <row r="67" spans="1:8" ht="25.5">
      <c r="A67" s="23" t="s">
        <v>57</v>
      </c>
      <c r="B67" s="24" t="s">
        <v>166</v>
      </c>
      <c r="C67" s="39">
        <f aca="true" t="shared" si="17" ref="C67:H67">SUM(C68)</f>
        <v>139394.2</v>
      </c>
      <c r="D67" s="43">
        <f>SUM(D68)</f>
        <v>138309.8</v>
      </c>
      <c r="E67" s="43">
        <f>SUM(E68)</f>
        <v>138309.8</v>
      </c>
      <c r="F67" s="39">
        <f t="shared" si="17"/>
        <v>129838.4</v>
      </c>
      <c r="G67" s="39">
        <f t="shared" si="17"/>
        <v>125259.9</v>
      </c>
      <c r="H67" s="39">
        <f t="shared" si="17"/>
        <v>125259.9</v>
      </c>
    </row>
    <row r="68" spans="1:8" ht="25.5">
      <c r="A68" s="23" t="s">
        <v>58</v>
      </c>
      <c r="B68" s="24" t="s">
        <v>167</v>
      </c>
      <c r="C68" s="25">
        <v>139394.2</v>
      </c>
      <c r="D68" s="50">
        <v>138309.8</v>
      </c>
      <c r="E68" s="50">
        <v>138309.8</v>
      </c>
      <c r="F68" s="25">
        <v>129838.4</v>
      </c>
      <c r="G68" s="25">
        <v>125259.9</v>
      </c>
      <c r="H68" s="25">
        <v>125259.9</v>
      </c>
    </row>
    <row r="69" spans="1:8" ht="25.5" customHeight="1">
      <c r="A69" s="21" t="s">
        <v>25</v>
      </c>
      <c r="B69" s="22" t="s">
        <v>186</v>
      </c>
      <c r="C69" s="40">
        <f aca="true" t="shared" si="18" ref="C69:H69">SUM(C70:C78)</f>
        <v>17519</v>
      </c>
      <c r="D69" s="51">
        <f>SUM(D70:D78)</f>
        <v>31276.1</v>
      </c>
      <c r="E69" s="51">
        <f t="shared" si="18"/>
        <v>31276.1</v>
      </c>
      <c r="F69" s="40">
        <f t="shared" si="18"/>
        <v>415.5</v>
      </c>
      <c r="G69" s="40">
        <f t="shared" si="18"/>
        <v>508</v>
      </c>
      <c r="H69" s="40">
        <f t="shared" si="18"/>
        <v>411.5</v>
      </c>
    </row>
    <row r="70" spans="1:8" ht="60.75" customHeight="1">
      <c r="A70" s="23" t="s">
        <v>172</v>
      </c>
      <c r="B70" s="24"/>
      <c r="C70" s="25"/>
      <c r="D70" s="50">
        <v>4164.2</v>
      </c>
      <c r="E70" s="50">
        <v>4164.2</v>
      </c>
      <c r="F70" s="25"/>
      <c r="G70" s="25"/>
      <c r="H70" s="25"/>
    </row>
    <row r="71" spans="1:8" ht="25.5">
      <c r="A71" s="23" t="s">
        <v>170</v>
      </c>
      <c r="B71" s="24"/>
      <c r="C71" s="25">
        <v>725.5</v>
      </c>
      <c r="D71" s="43">
        <v>445.9</v>
      </c>
      <c r="E71" s="43">
        <v>445.9</v>
      </c>
      <c r="F71" s="25"/>
      <c r="G71" s="25"/>
      <c r="H71" s="25"/>
    </row>
    <row r="72" spans="1:8" ht="25.5">
      <c r="A72" s="23" t="s">
        <v>168</v>
      </c>
      <c r="B72" s="24"/>
      <c r="C72" s="39">
        <v>412</v>
      </c>
      <c r="D72" s="43"/>
      <c r="E72" s="43"/>
      <c r="F72" s="39"/>
      <c r="G72" s="39"/>
      <c r="H72" s="39"/>
    </row>
    <row r="73" spans="1:8" ht="28.5" customHeight="1">
      <c r="A73" s="23" t="s">
        <v>146</v>
      </c>
      <c r="B73" s="24"/>
      <c r="C73" s="39">
        <v>300</v>
      </c>
      <c r="D73" s="43"/>
      <c r="E73" s="43"/>
      <c r="F73" s="39"/>
      <c r="G73" s="39"/>
      <c r="H73" s="39"/>
    </row>
    <row r="74" spans="1:8" ht="25.5">
      <c r="A74" s="23" t="s">
        <v>174</v>
      </c>
      <c r="B74" s="24"/>
      <c r="C74" s="39">
        <v>336</v>
      </c>
      <c r="D74" s="43">
        <v>1571.1</v>
      </c>
      <c r="E74" s="43">
        <v>1571.1</v>
      </c>
      <c r="F74" s="39"/>
      <c r="G74" s="39"/>
      <c r="H74" s="39"/>
    </row>
    <row r="75" spans="1:8" ht="25.5">
      <c r="A75" s="23" t="s">
        <v>173</v>
      </c>
      <c r="B75" s="24"/>
      <c r="C75" s="39">
        <v>784</v>
      </c>
      <c r="D75" s="43">
        <v>1928.3</v>
      </c>
      <c r="E75" s="43">
        <v>1928.3</v>
      </c>
      <c r="F75" s="39"/>
      <c r="G75" s="39"/>
      <c r="H75" s="39"/>
    </row>
    <row r="76" spans="1:8" ht="28.5" customHeight="1">
      <c r="A76" s="23" t="s">
        <v>171</v>
      </c>
      <c r="B76" s="24"/>
      <c r="C76" s="43">
        <v>203.8</v>
      </c>
      <c r="D76" s="43">
        <v>274</v>
      </c>
      <c r="E76" s="43">
        <v>274</v>
      </c>
      <c r="F76" s="39"/>
      <c r="G76" s="39"/>
      <c r="H76" s="39"/>
    </row>
    <row r="77" spans="1:8" ht="51">
      <c r="A77" s="23" t="s">
        <v>169</v>
      </c>
      <c r="B77" s="24"/>
      <c r="C77" s="39">
        <v>758.3</v>
      </c>
      <c r="D77" s="43"/>
      <c r="E77" s="43"/>
      <c r="F77" s="39"/>
      <c r="G77" s="39"/>
      <c r="H77" s="39"/>
    </row>
    <row r="78" spans="1:8" ht="12.75">
      <c r="A78" s="28" t="s">
        <v>2</v>
      </c>
      <c r="B78" s="22" t="s">
        <v>187</v>
      </c>
      <c r="C78" s="40">
        <f aca="true" t="shared" si="19" ref="C78:H78">SUM(C79)</f>
        <v>13999.4</v>
      </c>
      <c r="D78" s="51">
        <f>SUM(D79)</f>
        <v>22892.6</v>
      </c>
      <c r="E78" s="51">
        <f>SUM(E79)</f>
        <v>22892.6</v>
      </c>
      <c r="F78" s="40">
        <f t="shared" si="19"/>
        <v>415.5</v>
      </c>
      <c r="G78" s="40">
        <f t="shared" si="19"/>
        <v>508</v>
      </c>
      <c r="H78" s="40">
        <f t="shared" si="19"/>
        <v>411.5</v>
      </c>
    </row>
    <row r="79" spans="1:8" ht="12.75" customHeight="1">
      <c r="A79" s="27" t="s">
        <v>3</v>
      </c>
      <c r="B79" s="22" t="s">
        <v>188</v>
      </c>
      <c r="C79" s="40">
        <f aca="true" t="shared" si="20" ref="C79:H79">SUM(C81:C84)</f>
        <v>13999.4</v>
      </c>
      <c r="D79" s="51">
        <f>SUM(D81:D84)</f>
        <v>22892.6</v>
      </c>
      <c r="E79" s="51">
        <f t="shared" si="20"/>
        <v>22892.6</v>
      </c>
      <c r="F79" s="40">
        <f t="shared" si="20"/>
        <v>415.5</v>
      </c>
      <c r="G79" s="40">
        <f t="shared" si="20"/>
        <v>508</v>
      </c>
      <c r="H79" s="40">
        <f t="shared" si="20"/>
        <v>411.5</v>
      </c>
    </row>
    <row r="80" spans="1:8" ht="12.75" customHeight="1">
      <c r="A80" s="27" t="s">
        <v>6</v>
      </c>
      <c r="B80" s="22"/>
      <c r="C80" s="40"/>
      <c r="D80" s="51"/>
      <c r="E80" s="51"/>
      <c r="F80" s="40"/>
      <c r="G80" s="40"/>
      <c r="H80" s="40"/>
    </row>
    <row r="81" spans="1:8" ht="45" customHeight="1">
      <c r="A81" s="29" t="s">
        <v>175</v>
      </c>
      <c r="B81" s="24"/>
      <c r="C81" s="39">
        <v>502.6</v>
      </c>
      <c r="D81" s="43">
        <v>602.6</v>
      </c>
      <c r="E81" s="43">
        <v>602.6</v>
      </c>
      <c r="F81" s="39">
        <v>415.5</v>
      </c>
      <c r="G81" s="39">
        <v>508</v>
      </c>
      <c r="H81" s="39">
        <v>411.5</v>
      </c>
    </row>
    <row r="82" spans="1:8" ht="21" customHeight="1">
      <c r="A82" s="29" t="s">
        <v>138</v>
      </c>
      <c r="B82" s="24"/>
      <c r="C82" s="39">
        <v>1200</v>
      </c>
      <c r="D82" s="43"/>
      <c r="E82" s="43"/>
      <c r="F82" s="39"/>
      <c r="G82" s="39"/>
      <c r="H82" s="39"/>
    </row>
    <row r="83" spans="1:8" ht="30">
      <c r="A83" s="29" t="s">
        <v>145</v>
      </c>
      <c r="B83" s="24"/>
      <c r="C83" s="39"/>
      <c r="D83" s="43">
        <v>375</v>
      </c>
      <c r="E83" s="43">
        <v>375</v>
      </c>
      <c r="F83" s="39"/>
      <c r="G83" s="39"/>
      <c r="H83" s="39"/>
    </row>
    <row r="84" spans="1:8" ht="25.5">
      <c r="A84" s="23" t="s">
        <v>121</v>
      </c>
      <c r="B84" s="24"/>
      <c r="C84" s="25">
        <v>12296.8</v>
      </c>
      <c r="D84" s="43">
        <v>21915</v>
      </c>
      <c r="E84" s="43">
        <v>21915</v>
      </c>
      <c r="F84" s="25"/>
      <c r="G84" s="25"/>
      <c r="H84" s="25"/>
    </row>
    <row r="85" spans="1:8" ht="25.5">
      <c r="A85" s="21" t="s">
        <v>8</v>
      </c>
      <c r="B85" s="22" t="s">
        <v>189</v>
      </c>
      <c r="C85" s="40">
        <f aca="true" t="shared" si="21" ref="C85:H85">SUM(C86:C93)</f>
        <v>78955.4</v>
      </c>
      <c r="D85" s="51">
        <f>SUM(D86:D92)</f>
        <v>251948</v>
      </c>
      <c r="E85" s="51">
        <f t="shared" si="21"/>
        <v>251948.00000000003</v>
      </c>
      <c r="F85" s="40">
        <f t="shared" si="21"/>
        <v>254115.80000000002</v>
      </c>
      <c r="G85" s="40">
        <f t="shared" si="21"/>
        <v>265754.5</v>
      </c>
      <c r="H85" s="40">
        <f t="shared" si="21"/>
        <v>284126.10000000003</v>
      </c>
    </row>
    <row r="86" spans="1:8" ht="38.25">
      <c r="A86" s="26" t="s">
        <v>177</v>
      </c>
      <c r="B86" s="24"/>
      <c r="C86" s="43">
        <v>4208.9</v>
      </c>
      <c r="D86" s="43">
        <v>5148</v>
      </c>
      <c r="E86" s="43">
        <v>5148</v>
      </c>
      <c r="F86" s="39">
        <v>1287</v>
      </c>
      <c r="G86" s="39">
        <v>1287</v>
      </c>
      <c r="H86" s="39">
        <v>1287</v>
      </c>
    </row>
    <row r="87" spans="1:8" ht="38.25">
      <c r="A87" s="26" t="s">
        <v>141</v>
      </c>
      <c r="B87" s="24"/>
      <c r="C87" s="43">
        <v>7016.1</v>
      </c>
      <c r="D87" s="43"/>
      <c r="E87" s="43"/>
      <c r="F87" s="39"/>
      <c r="G87" s="39"/>
      <c r="H87" s="39"/>
    </row>
    <row r="88" spans="1:8" ht="38.25">
      <c r="A88" s="26" t="s">
        <v>117</v>
      </c>
      <c r="B88" s="24"/>
      <c r="C88" s="39">
        <v>20.7</v>
      </c>
      <c r="D88" s="43"/>
      <c r="E88" s="43"/>
      <c r="F88" s="39"/>
      <c r="G88" s="39"/>
      <c r="H88" s="39"/>
    </row>
    <row r="89" spans="1:8" ht="12.75">
      <c r="A89" s="26" t="s">
        <v>118</v>
      </c>
      <c r="B89" s="24"/>
      <c r="C89" s="43">
        <v>887.9</v>
      </c>
      <c r="D89" s="43"/>
      <c r="E89" s="43"/>
      <c r="F89" s="39"/>
      <c r="G89" s="39"/>
      <c r="H89" s="39"/>
    </row>
    <row r="90" spans="1:8" ht="38.25">
      <c r="A90" s="26" t="s">
        <v>179</v>
      </c>
      <c r="B90" s="24"/>
      <c r="C90" s="43">
        <v>2794.2</v>
      </c>
      <c r="D90" s="43">
        <v>19654.4</v>
      </c>
      <c r="E90" s="43">
        <v>1567.8</v>
      </c>
      <c r="F90" s="39">
        <v>1406</v>
      </c>
      <c r="G90" s="39">
        <v>1462.2</v>
      </c>
      <c r="H90" s="39">
        <v>1462.2</v>
      </c>
    </row>
    <row r="91" spans="1:8" ht="38.25">
      <c r="A91" s="26" t="s">
        <v>176</v>
      </c>
      <c r="B91" s="24"/>
      <c r="C91" s="43">
        <v>18229.7</v>
      </c>
      <c r="D91" s="43">
        <v>5096.9</v>
      </c>
      <c r="E91" s="43">
        <v>19654.4</v>
      </c>
      <c r="F91" s="39">
        <v>22877.1</v>
      </c>
      <c r="G91" s="39">
        <v>23436.5</v>
      </c>
      <c r="H91" s="39">
        <v>23436.5</v>
      </c>
    </row>
    <row r="92" spans="1:8" ht="38.25">
      <c r="A92" s="30" t="s">
        <v>178</v>
      </c>
      <c r="B92" s="24"/>
      <c r="C92" s="43">
        <v>5090.7</v>
      </c>
      <c r="D92" s="43">
        <f>SUM(D93)</f>
        <v>222048.7</v>
      </c>
      <c r="E92" s="43">
        <v>5096.9</v>
      </c>
      <c r="F92" s="39">
        <v>7594.5</v>
      </c>
      <c r="G92" s="39">
        <v>7664.2</v>
      </c>
      <c r="H92" s="39">
        <v>7664.2</v>
      </c>
    </row>
    <row r="93" spans="1:8" ht="12.75">
      <c r="A93" s="28" t="s">
        <v>4</v>
      </c>
      <c r="B93" s="22" t="s">
        <v>190</v>
      </c>
      <c r="C93" s="40">
        <f aca="true" t="shared" si="22" ref="C93:H93">SUM(C94)</f>
        <v>40707.200000000004</v>
      </c>
      <c r="D93" s="43">
        <f>SUM(D95:D103)</f>
        <v>222048.7</v>
      </c>
      <c r="E93" s="51">
        <f>SUM(E94)</f>
        <v>220480.90000000002</v>
      </c>
      <c r="F93" s="40">
        <f t="shared" si="22"/>
        <v>220951.2</v>
      </c>
      <c r="G93" s="40">
        <f t="shared" si="22"/>
        <v>231904.6</v>
      </c>
      <c r="H93" s="40">
        <f t="shared" si="22"/>
        <v>250276.2</v>
      </c>
    </row>
    <row r="94" spans="1:8" ht="12.75">
      <c r="A94" s="27" t="s">
        <v>5</v>
      </c>
      <c r="B94" s="24" t="s">
        <v>191</v>
      </c>
      <c r="C94" s="39">
        <f aca="true" t="shared" si="23" ref="C94:H94">SUM(C96:C103)</f>
        <v>40707.200000000004</v>
      </c>
      <c r="D94" s="43"/>
      <c r="E94" s="43">
        <f t="shared" si="23"/>
        <v>220480.90000000002</v>
      </c>
      <c r="F94" s="39">
        <f t="shared" si="23"/>
        <v>220951.2</v>
      </c>
      <c r="G94" s="39">
        <f t="shared" si="23"/>
        <v>231904.6</v>
      </c>
      <c r="H94" s="39">
        <f t="shared" si="23"/>
        <v>250276.2</v>
      </c>
    </row>
    <row r="95" spans="1:8" ht="12.75">
      <c r="A95" s="31" t="s">
        <v>7</v>
      </c>
      <c r="B95" s="24"/>
      <c r="C95" s="39"/>
      <c r="D95" s="43">
        <v>68</v>
      </c>
      <c r="E95" s="43"/>
      <c r="F95" s="39"/>
      <c r="G95" s="39"/>
      <c r="H95" s="39"/>
    </row>
    <row r="96" spans="1:8" ht="38.25">
      <c r="A96" s="31" t="s">
        <v>185</v>
      </c>
      <c r="B96" s="24"/>
      <c r="C96" s="43">
        <v>53.4</v>
      </c>
      <c r="D96" s="43">
        <v>1567.8</v>
      </c>
      <c r="E96" s="43">
        <v>68</v>
      </c>
      <c r="F96" s="39">
        <v>116.8</v>
      </c>
      <c r="G96" s="39">
        <v>120.9</v>
      </c>
      <c r="H96" s="39">
        <v>120.9</v>
      </c>
    </row>
    <row r="97" spans="1:8" ht="38.25">
      <c r="A97" s="31" t="s">
        <v>147</v>
      </c>
      <c r="B97" s="24"/>
      <c r="C97" s="43">
        <v>898.7</v>
      </c>
      <c r="D97" s="43">
        <v>1048.4</v>
      </c>
      <c r="E97" s="43">
        <v>1048.4</v>
      </c>
      <c r="F97" s="39">
        <v>1048.4</v>
      </c>
      <c r="G97" s="39">
        <v>1048.4</v>
      </c>
      <c r="H97" s="39">
        <v>1077.1</v>
      </c>
    </row>
    <row r="98" spans="1:8" ht="38.25">
      <c r="A98" s="31" t="s">
        <v>183</v>
      </c>
      <c r="B98" s="24"/>
      <c r="C98" s="43">
        <v>488</v>
      </c>
      <c r="D98" s="43">
        <v>509.2</v>
      </c>
      <c r="E98" s="43">
        <v>509.2</v>
      </c>
      <c r="F98" s="39">
        <v>509.2</v>
      </c>
      <c r="G98" s="39">
        <v>509.2</v>
      </c>
      <c r="H98" s="39">
        <v>523.5</v>
      </c>
    </row>
    <row r="99" spans="1:8" ht="25.5">
      <c r="A99" s="31" t="s">
        <v>180</v>
      </c>
      <c r="B99" s="24"/>
      <c r="C99" s="43">
        <v>509.9</v>
      </c>
      <c r="D99" s="43">
        <v>520.2</v>
      </c>
      <c r="E99" s="43">
        <v>520.2</v>
      </c>
      <c r="F99" s="39">
        <v>520.2</v>
      </c>
      <c r="G99" s="39">
        <v>520.2</v>
      </c>
      <c r="H99" s="43">
        <v>534.5</v>
      </c>
    </row>
    <row r="100" spans="1:8" ht="43.5" customHeight="1">
      <c r="A100" s="31" t="s">
        <v>181</v>
      </c>
      <c r="B100" s="24"/>
      <c r="C100" s="43">
        <v>133.3</v>
      </c>
      <c r="D100" s="43">
        <v>175.4</v>
      </c>
      <c r="E100" s="43">
        <v>175.4</v>
      </c>
      <c r="F100" s="39">
        <v>175.4</v>
      </c>
      <c r="G100" s="39">
        <v>175.4</v>
      </c>
      <c r="H100" s="43">
        <v>175.4</v>
      </c>
    </row>
    <row r="101" spans="1:8" ht="38.25">
      <c r="A101" s="31" t="s">
        <v>182</v>
      </c>
      <c r="B101" s="24"/>
      <c r="C101" s="43">
        <v>38148.9</v>
      </c>
      <c r="D101" s="43">
        <v>36006.9</v>
      </c>
      <c r="E101" s="43">
        <v>36006.9</v>
      </c>
      <c r="F101" s="39">
        <v>32815.9</v>
      </c>
      <c r="G101" s="39">
        <v>32815.9</v>
      </c>
      <c r="H101" s="43">
        <v>32815.9</v>
      </c>
    </row>
    <row r="102" spans="1:8" ht="89.25">
      <c r="A102" s="31" t="s">
        <v>148</v>
      </c>
      <c r="B102" s="24"/>
      <c r="C102" s="43"/>
      <c r="D102" s="43">
        <v>181643.6</v>
      </c>
      <c r="E102" s="43">
        <v>181643.6</v>
      </c>
      <c r="F102" s="39">
        <v>185256.1</v>
      </c>
      <c r="G102" s="39">
        <v>196205.4</v>
      </c>
      <c r="H102" s="43">
        <v>214505.4</v>
      </c>
    </row>
    <row r="103" spans="1:8" ht="76.5">
      <c r="A103" s="31" t="s">
        <v>184</v>
      </c>
      <c r="B103" s="24"/>
      <c r="C103" s="43">
        <v>475</v>
      </c>
      <c r="D103" s="43">
        <v>509.2</v>
      </c>
      <c r="E103" s="43">
        <v>509.2</v>
      </c>
      <c r="F103" s="39">
        <v>509.2</v>
      </c>
      <c r="G103" s="39">
        <v>509.2</v>
      </c>
      <c r="H103" s="43">
        <v>523.5</v>
      </c>
    </row>
    <row r="104" spans="1:8" ht="12.75">
      <c r="A104" s="32" t="s">
        <v>61</v>
      </c>
      <c r="B104" s="22" t="s">
        <v>192</v>
      </c>
      <c r="C104" s="51">
        <f>SUM(C105:C107,C115)</f>
        <v>198886.7</v>
      </c>
      <c r="D104" s="51">
        <f>SUM(D105,D106,D107)</f>
        <v>11987.599999999999</v>
      </c>
      <c r="E104" s="51">
        <f>SUM(E105,E106,E107)</f>
        <v>11987.599999999999</v>
      </c>
      <c r="F104" s="51">
        <f>SUM(F105,F106,F107)</f>
        <v>11987.599999999999</v>
      </c>
      <c r="G104" s="51">
        <f>SUM(G105,G106,G107)</f>
        <v>11987.599999999999</v>
      </c>
      <c r="H104" s="51">
        <f>SUM(H105,H106,H107)</f>
        <v>11987.599999999999</v>
      </c>
    </row>
    <row r="105" spans="1:8" ht="12.75">
      <c r="A105" s="18" t="s">
        <v>119</v>
      </c>
      <c r="B105" s="24"/>
      <c r="C105" s="52">
        <v>100</v>
      </c>
      <c r="D105" s="52"/>
      <c r="E105" s="52"/>
      <c r="F105" s="42"/>
      <c r="G105" s="42"/>
      <c r="H105" s="42"/>
    </row>
    <row r="106" spans="1:8" ht="25.5">
      <c r="A106" s="31" t="s">
        <v>120</v>
      </c>
      <c r="B106" s="24"/>
      <c r="C106" s="52">
        <v>100</v>
      </c>
      <c r="D106" s="52"/>
      <c r="E106" s="52"/>
      <c r="F106" s="42"/>
      <c r="G106" s="42"/>
      <c r="H106" s="42"/>
    </row>
    <row r="107" spans="1:8" ht="36">
      <c r="A107" s="47" t="s">
        <v>97</v>
      </c>
      <c r="B107" s="24" t="s">
        <v>98</v>
      </c>
      <c r="C107" s="43">
        <f>SUM(C109:C114)</f>
        <v>23062.1</v>
      </c>
      <c r="D107" s="43">
        <f>SUM(D109:D112)</f>
        <v>11987.599999999999</v>
      </c>
      <c r="E107" s="43">
        <f>SUM(E109:E112)</f>
        <v>11987.599999999999</v>
      </c>
      <c r="F107" s="39">
        <f>SUM(F109:F112)</f>
        <v>11987.599999999999</v>
      </c>
      <c r="G107" s="39">
        <f>SUM(G109:G112)</f>
        <v>11987.599999999999</v>
      </c>
      <c r="H107" s="39">
        <f>SUM(H109:H112)</f>
        <v>11987.599999999999</v>
      </c>
    </row>
    <row r="108" spans="1:8" ht="24">
      <c r="A108" s="47" t="s">
        <v>99</v>
      </c>
      <c r="B108" s="24"/>
      <c r="C108" s="43"/>
      <c r="D108" s="43"/>
      <c r="E108" s="43"/>
      <c r="F108" s="39"/>
      <c r="G108" s="39"/>
      <c r="H108" s="39"/>
    </row>
    <row r="109" spans="1:8" ht="12.75">
      <c r="A109" s="47" t="s">
        <v>142</v>
      </c>
      <c r="B109" s="24"/>
      <c r="C109" s="43">
        <v>19233</v>
      </c>
      <c r="D109" s="43">
        <v>10939.8</v>
      </c>
      <c r="E109" s="43">
        <v>10939.8</v>
      </c>
      <c r="F109" s="39">
        <v>10939.8</v>
      </c>
      <c r="G109" s="39">
        <v>10939.8</v>
      </c>
      <c r="H109" s="39">
        <v>10939.8</v>
      </c>
    </row>
    <row r="110" spans="1:8" ht="24">
      <c r="A110" s="47" t="s">
        <v>100</v>
      </c>
      <c r="B110" s="24"/>
      <c r="C110" s="43">
        <v>216.3</v>
      </c>
      <c r="D110" s="43">
        <v>213.9</v>
      </c>
      <c r="E110" s="43">
        <v>213.9</v>
      </c>
      <c r="F110" s="39">
        <v>213.9</v>
      </c>
      <c r="G110" s="39">
        <v>213.9</v>
      </c>
      <c r="H110" s="39">
        <v>213.9</v>
      </c>
    </row>
    <row r="111" spans="1:8" ht="12.75">
      <c r="A111" s="47" t="s">
        <v>101</v>
      </c>
      <c r="B111" s="24"/>
      <c r="C111" s="43">
        <v>521.8</v>
      </c>
      <c r="D111" s="43">
        <v>283.4</v>
      </c>
      <c r="E111" s="43">
        <v>283.4</v>
      </c>
      <c r="F111" s="39">
        <v>283.4</v>
      </c>
      <c r="G111" s="39">
        <v>283.4</v>
      </c>
      <c r="H111" s="39">
        <v>283.4</v>
      </c>
    </row>
    <row r="112" spans="1:8" ht="36">
      <c r="A112" s="47" t="s">
        <v>102</v>
      </c>
      <c r="B112" s="24"/>
      <c r="C112" s="43">
        <v>551.4</v>
      </c>
      <c r="D112" s="43">
        <v>550.5</v>
      </c>
      <c r="E112" s="43">
        <v>550.5</v>
      </c>
      <c r="F112" s="39">
        <v>550.5</v>
      </c>
      <c r="G112" s="39">
        <v>550.5</v>
      </c>
      <c r="H112" s="39">
        <v>550.5</v>
      </c>
    </row>
    <row r="113" spans="1:8" ht="24">
      <c r="A113" s="47" t="s">
        <v>114</v>
      </c>
      <c r="B113" s="24"/>
      <c r="C113" s="43">
        <v>2407.5</v>
      </c>
      <c r="D113" s="43"/>
      <c r="E113" s="43"/>
      <c r="F113" s="39"/>
      <c r="G113" s="39"/>
      <c r="H113" s="39"/>
    </row>
    <row r="114" spans="1:8" ht="12.75">
      <c r="A114" s="47" t="s">
        <v>115</v>
      </c>
      <c r="B114" s="24"/>
      <c r="C114" s="43">
        <v>132.1</v>
      </c>
      <c r="D114" s="43"/>
      <c r="E114" s="43"/>
      <c r="F114" s="39"/>
      <c r="G114" s="39"/>
      <c r="H114" s="39"/>
    </row>
    <row r="115" spans="1:8" ht="12.75">
      <c r="A115" s="28" t="s">
        <v>63</v>
      </c>
      <c r="B115" s="22" t="s">
        <v>193</v>
      </c>
      <c r="C115" s="51">
        <f>SUM(C117:C118)</f>
        <v>175624.6</v>
      </c>
      <c r="D115" s="51">
        <f>SUM(D117:D118)</f>
        <v>0</v>
      </c>
      <c r="E115" s="51">
        <f>SUM(E117:E118)</f>
        <v>0</v>
      </c>
      <c r="F115" s="39"/>
      <c r="G115" s="39"/>
      <c r="H115" s="39"/>
    </row>
    <row r="116" spans="1:8" ht="12.75">
      <c r="A116" s="31" t="s">
        <v>11</v>
      </c>
      <c r="B116" s="24"/>
      <c r="C116" s="43"/>
      <c r="D116" s="43"/>
      <c r="E116" s="43"/>
      <c r="F116" s="39"/>
      <c r="G116" s="39"/>
      <c r="H116" s="39"/>
    </row>
    <row r="117" spans="1:8" ht="63.75">
      <c r="A117" s="31" t="s">
        <v>139</v>
      </c>
      <c r="B117" s="24"/>
      <c r="C117" s="52">
        <v>154564</v>
      </c>
      <c r="D117" s="43"/>
      <c r="E117" s="43"/>
      <c r="F117" s="39"/>
      <c r="G117" s="39"/>
      <c r="H117" s="39"/>
    </row>
    <row r="118" spans="1:8" ht="38.25">
      <c r="A118" s="31" t="s">
        <v>140</v>
      </c>
      <c r="B118" s="24"/>
      <c r="C118" s="52">
        <v>21060.6</v>
      </c>
      <c r="D118" s="43"/>
      <c r="E118" s="43"/>
      <c r="F118" s="39"/>
      <c r="G118" s="39"/>
      <c r="H118" s="39"/>
    </row>
    <row r="119" spans="1:8" ht="12.75">
      <c r="A119" s="89" t="s">
        <v>202</v>
      </c>
      <c r="B119" s="22" t="s">
        <v>203</v>
      </c>
      <c r="C119" s="90"/>
      <c r="D119" s="90">
        <f>SUM(D120)</f>
        <v>560</v>
      </c>
      <c r="E119" s="51">
        <v>560</v>
      </c>
      <c r="F119" s="40"/>
      <c r="G119" s="40"/>
      <c r="H119" s="40"/>
    </row>
    <row r="120" spans="1:8" ht="12.75">
      <c r="A120" s="31" t="s">
        <v>204</v>
      </c>
      <c r="B120" s="24" t="s">
        <v>205</v>
      </c>
      <c r="C120" s="42"/>
      <c r="D120" s="52">
        <v>560</v>
      </c>
      <c r="E120" s="43">
        <v>560</v>
      </c>
      <c r="F120" s="39"/>
      <c r="G120" s="39"/>
      <c r="H120" s="39"/>
    </row>
    <row r="121" spans="1:8" ht="38.25">
      <c r="A121" s="14" t="s">
        <v>72</v>
      </c>
      <c r="B121" s="12" t="s">
        <v>18</v>
      </c>
      <c r="C121" s="37">
        <f aca="true" t="shared" si="24" ref="C121:H121">C122</f>
        <v>0</v>
      </c>
      <c r="D121" s="49">
        <f>D122</f>
        <v>10.4</v>
      </c>
      <c r="E121" s="49">
        <f>E122</f>
        <v>10.4</v>
      </c>
      <c r="F121" s="37">
        <f t="shared" si="24"/>
        <v>0</v>
      </c>
      <c r="G121" s="37">
        <f t="shared" si="24"/>
        <v>0</v>
      </c>
      <c r="H121" s="37">
        <f t="shared" si="24"/>
        <v>0</v>
      </c>
    </row>
    <row r="122" spans="1:8" ht="38.25">
      <c r="A122" s="1" t="s">
        <v>19</v>
      </c>
      <c r="B122" s="13" t="s">
        <v>194</v>
      </c>
      <c r="C122" s="36"/>
      <c r="D122" s="45">
        <v>10.4</v>
      </c>
      <c r="E122" s="45">
        <v>10.4</v>
      </c>
      <c r="F122" s="36"/>
      <c r="G122" s="36"/>
      <c r="H122" s="36"/>
    </row>
    <row r="123" spans="1:8" ht="38.25">
      <c r="A123" s="15" t="s">
        <v>20</v>
      </c>
      <c r="B123" s="12" t="s">
        <v>21</v>
      </c>
      <c r="C123" s="37">
        <f aca="true" t="shared" si="25" ref="C123:H123">C124</f>
        <v>-857.9</v>
      </c>
      <c r="D123" s="49">
        <f>D124</f>
        <v>-218.7</v>
      </c>
      <c r="E123" s="49">
        <f>E124</f>
        <v>-218.7</v>
      </c>
      <c r="F123" s="37">
        <f t="shared" si="25"/>
        <v>0</v>
      </c>
      <c r="G123" s="37">
        <f t="shared" si="25"/>
        <v>0</v>
      </c>
      <c r="H123" s="37">
        <f t="shared" si="25"/>
        <v>0</v>
      </c>
    </row>
    <row r="124" spans="1:8" ht="38.25">
      <c r="A124" s="1" t="s">
        <v>22</v>
      </c>
      <c r="B124" s="13" t="s">
        <v>195</v>
      </c>
      <c r="C124" s="36">
        <v>-857.9</v>
      </c>
      <c r="D124" s="45">
        <v>-218.7</v>
      </c>
      <c r="E124" s="45">
        <v>-218.7</v>
      </c>
      <c r="F124" s="36"/>
      <c r="G124" s="36"/>
      <c r="H124" s="36"/>
    </row>
    <row r="125" spans="1:8" ht="12.75">
      <c r="A125" s="1"/>
      <c r="B125" s="13"/>
      <c r="C125" s="36"/>
      <c r="D125" s="45"/>
      <c r="E125" s="45"/>
      <c r="F125" s="36"/>
      <c r="G125" s="36"/>
      <c r="H125" s="36"/>
    </row>
    <row r="126" spans="1:8" ht="15.75">
      <c r="A126" s="33" t="s">
        <v>160</v>
      </c>
      <c r="B126" s="34"/>
      <c r="C126" s="35">
        <f aca="true" t="shared" si="26" ref="C126:H126">C9+C62</f>
        <v>579012.9</v>
      </c>
      <c r="D126" s="53">
        <f t="shared" si="26"/>
        <v>580422.6</v>
      </c>
      <c r="E126" s="53">
        <f t="shared" si="26"/>
        <v>567945.9</v>
      </c>
      <c r="F126" s="35">
        <f t="shared" si="26"/>
        <v>548199.7</v>
      </c>
      <c r="G126" s="35">
        <f t="shared" si="26"/>
        <v>564225.1</v>
      </c>
      <c r="H126" s="35">
        <f t="shared" si="26"/>
        <v>575424.1</v>
      </c>
    </row>
    <row r="127" spans="1:6" ht="15">
      <c r="A127" s="5"/>
      <c r="B127" s="6"/>
      <c r="C127" s="7"/>
      <c r="D127" s="7"/>
      <c r="E127" s="7"/>
      <c r="F127" s="54"/>
    </row>
    <row r="128" spans="1:6" ht="15">
      <c r="A128" s="5"/>
      <c r="B128" s="6"/>
      <c r="C128" s="7"/>
      <c r="D128" s="7"/>
      <c r="E128" s="7"/>
      <c r="F128" s="54"/>
    </row>
    <row r="129" spans="1:6" ht="15">
      <c r="A129" s="5"/>
      <c r="B129" s="6"/>
      <c r="C129" s="7"/>
      <c r="D129" s="7"/>
      <c r="E129" s="7"/>
      <c r="F129" s="54"/>
    </row>
    <row r="130" spans="1:6" ht="15">
      <c r="A130" s="5"/>
      <c r="B130" s="6"/>
      <c r="C130" s="7"/>
      <c r="D130" s="7"/>
      <c r="E130" s="7"/>
      <c r="F130" s="54"/>
    </row>
    <row r="131" spans="1:6" ht="15">
      <c r="A131" s="5"/>
      <c r="B131" s="6"/>
      <c r="C131" s="7"/>
      <c r="D131" s="7"/>
      <c r="E131" s="7"/>
      <c r="F131" s="54"/>
    </row>
    <row r="132" spans="1:6" ht="15">
      <c r="A132" s="5"/>
      <c r="B132" s="6"/>
      <c r="C132" s="7"/>
      <c r="D132" s="7"/>
      <c r="E132" s="7"/>
      <c r="F132" s="54"/>
    </row>
    <row r="133" spans="1:6" ht="15">
      <c r="A133" s="5"/>
      <c r="B133" s="6"/>
      <c r="C133" s="7"/>
      <c r="D133" s="7"/>
      <c r="E133" s="7"/>
      <c r="F133" s="54"/>
    </row>
    <row r="134" spans="1:6" ht="15">
      <c r="A134" s="5"/>
      <c r="B134" s="6"/>
      <c r="C134" s="7"/>
      <c r="D134" s="7"/>
      <c r="E134" s="7"/>
      <c r="F134" s="54"/>
    </row>
    <row r="135" spans="1:6" ht="15">
      <c r="A135" s="5"/>
      <c r="B135" s="6"/>
      <c r="C135" s="7"/>
      <c r="D135" s="7"/>
      <c r="E135" s="7"/>
      <c r="F135" s="54"/>
    </row>
    <row r="136" spans="1:6" ht="15">
      <c r="A136" s="5"/>
      <c r="B136" s="6"/>
      <c r="C136" s="7"/>
      <c r="D136" s="7"/>
      <c r="E136" s="7"/>
      <c r="F136" s="54"/>
    </row>
    <row r="137" spans="1:6" ht="15">
      <c r="A137" s="5"/>
      <c r="B137" s="6"/>
      <c r="C137" s="7"/>
      <c r="D137" s="7"/>
      <c r="E137" s="7"/>
      <c r="F137" s="54"/>
    </row>
    <row r="138" spans="1:6" ht="15">
      <c r="A138" s="5"/>
      <c r="B138" s="6"/>
      <c r="C138" s="7"/>
      <c r="D138" s="7"/>
      <c r="E138" s="7"/>
      <c r="F138" s="54"/>
    </row>
    <row r="139" spans="1:6" ht="15">
      <c r="A139" s="5"/>
      <c r="B139" s="6"/>
      <c r="C139" s="7"/>
      <c r="D139" s="7"/>
      <c r="E139" s="7"/>
      <c r="F139" s="54"/>
    </row>
    <row r="140" spans="1:6" ht="15">
      <c r="A140" s="5"/>
      <c r="B140" s="6"/>
      <c r="C140" s="7"/>
      <c r="D140" s="7"/>
      <c r="E140" s="7"/>
      <c r="F140" s="54"/>
    </row>
    <row r="141" spans="1:6" ht="15">
      <c r="A141" s="5"/>
      <c r="B141" s="6"/>
      <c r="C141" s="7"/>
      <c r="D141" s="7"/>
      <c r="E141" s="7"/>
      <c r="F141" s="54"/>
    </row>
    <row r="142" spans="1:6" ht="15">
      <c r="A142" s="5"/>
      <c r="B142" s="6"/>
      <c r="C142" s="7"/>
      <c r="D142" s="7"/>
      <c r="E142" s="7"/>
      <c r="F142" s="54"/>
    </row>
    <row r="143" spans="1:6" ht="15">
      <c r="A143" s="5"/>
      <c r="B143" s="6"/>
      <c r="C143" s="7"/>
      <c r="D143" s="7"/>
      <c r="E143" s="7"/>
      <c r="F143" s="54"/>
    </row>
    <row r="144" spans="1:6" ht="15">
      <c r="A144" s="5"/>
      <c r="B144" s="6"/>
      <c r="C144" s="7"/>
      <c r="D144" s="7"/>
      <c r="E144" s="7"/>
      <c r="F144" s="54"/>
    </row>
    <row r="145" spans="1:6" ht="15">
      <c r="A145" s="5"/>
      <c r="B145" s="6"/>
      <c r="C145" s="7"/>
      <c r="D145" s="7"/>
      <c r="E145" s="7"/>
      <c r="F145" s="54"/>
    </row>
    <row r="146" spans="1:6" ht="15">
      <c r="A146" s="5"/>
      <c r="B146" s="6"/>
      <c r="C146" s="7"/>
      <c r="D146" s="7"/>
      <c r="E146" s="7"/>
      <c r="F146" s="54"/>
    </row>
    <row r="147" spans="1:6" ht="15">
      <c r="A147" s="5"/>
      <c r="B147" s="6"/>
      <c r="C147" s="7"/>
      <c r="D147" s="7"/>
      <c r="E147" s="7"/>
      <c r="F147" s="54"/>
    </row>
    <row r="148" spans="1:6" ht="15">
      <c r="A148" s="5"/>
      <c r="B148" s="6"/>
      <c r="C148" s="7"/>
      <c r="D148" s="7"/>
      <c r="E148" s="7"/>
      <c r="F148" s="7"/>
    </row>
    <row r="149" spans="1:6" ht="15">
      <c r="A149" s="5"/>
      <c r="B149" s="6"/>
      <c r="C149" s="7"/>
      <c r="D149" s="7"/>
      <c r="E149" s="7"/>
      <c r="F149" s="7"/>
    </row>
    <row r="150" spans="1:6" ht="15">
      <c r="A150" s="5"/>
      <c r="B150" s="6"/>
      <c r="C150" s="7"/>
      <c r="D150" s="7"/>
      <c r="E150" s="7"/>
      <c r="F150" s="7"/>
    </row>
    <row r="151" spans="1:6" ht="15">
      <c r="A151" s="5"/>
      <c r="B151" s="6"/>
      <c r="C151" s="7"/>
      <c r="D151" s="7"/>
      <c r="E151" s="7"/>
      <c r="F151" s="7"/>
    </row>
    <row r="152" spans="1:6" s="2" customFormat="1" ht="15">
      <c r="A152" s="5"/>
      <c r="B152" s="6"/>
      <c r="C152" s="7"/>
      <c r="D152" s="7"/>
      <c r="E152" s="7"/>
      <c r="F152" s="7"/>
    </row>
    <row r="153" spans="1:6" s="2" customFormat="1" ht="15">
      <c r="A153" s="5"/>
      <c r="B153" s="6"/>
      <c r="C153" s="7"/>
      <c r="D153" s="7"/>
      <c r="E153" s="7"/>
      <c r="F153" s="7"/>
    </row>
    <row r="154" spans="1:5" s="2" customFormat="1" ht="15">
      <c r="A154" s="5"/>
      <c r="B154" s="6"/>
      <c r="C154" s="7"/>
      <c r="D154" s="7"/>
      <c r="E154" s="7"/>
    </row>
    <row r="155" spans="1:5" s="2" customFormat="1" ht="15">
      <c r="A155" s="5"/>
      <c r="B155" s="6"/>
      <c r="C155" s="7"/>
      <c r="D155" s="7"/>
      <c r="E155" s="7"/>
    </row>
    <row r="156" spans="1:5" s="2" customFormat="1" ht="15">
      <c r="A156" s="5"/>
      <c r="B156" s="6"/>
      <c r="C156" s="7"/>
      <c r="D156" s="7"/>
      <c r="E156" s="7"/>
    </row>
    <row r="157" spans="1:5" s="2" customFormat="1" ht="15">
      <c r="A157" s="5"/>
      <c r="B157" s="6"/>
      <c r="C157" s="7"/>
      <c r="D157" s="7"/>
      <c r="E157" s="7"/>
    </row>
    <row r="158" spans="1:8" s="2" customFormat="1" ht="14.25">
      <c r="A158"/>
      <c r="B158" s="3"/>
      <c r="D158" s="7"/>
      <c r="G158"/>
      <c r="H158"/>
    </row>
  </sheetData>
  <sheetProtection/>
  <mergeCells count="12">
    <mergeCell ref="D6:D7"/>
    <mergeCell ref="E6:E7"/>
    <mergeCell ref="G6:H6"/>
    <mergeCell ref="F6:F7"/>
    <mergeCell ref="A1:H1"/>
    <mergeCell ref="A2:F2"/>
    <mergeCell ref="A3:F3"/>
    <mergeCell ref="A4:F4"/>
    <mergeCell ref="A5:B5"/>
    <mergeCell ref="A6:A7"/>
    <mergeCell ref="B6:B7"/>
    <mergeCell ref="C6:C7"/>
  </mergeCells>
  <printOptions/>
  <pageMargins left="0.2362204724409449" right="0.15748031496062992" top="0.3937007874015748" bottom="0.1968503937007874" header="0.5118110236220472" footer="0.2362204724409449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admin</cp:lastModifiedBy>
  <cp:lastPrinted>2017-10-04T02:54:14Z</cp:lastPrinted>
  <dcterms:created xsi:type="dcterms:W3CDTF">2006-10-30T11:11:22Z</dcterms:created>
  <dcterms:modified xsi:type="dcterms:W3CDTF">2017-11-06T05:44:33Z</dcterms:modified>
  <cp:category/>
  <cp:version/>
  <cp:contentType/>
  <cp:contentStatus/>
</cp:coreProperties>
</file>